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rettmoore/Library/Mobile Documents/com~apple~CloudDocs/Downloads/"/>
    </mc:Choice>
  </mc:AlternateContent>
  <xr:revisionPtr revIDLastSave="0" documentId="13_ncr:9_{D385F874-69ED-324D-BF5E-048F531343FE}" xr6:coauthVersionLast="47" xr6:coauthVersionMax="47" xr10:uidLastSave="{00000000-0000-0000-0000-000000000000}"/>
  <bookViews>
    <workbookView xWindow="3480" yWindow="2660" windowWidth="30720" windowHeight="16680" xr2:uid="{888D27D0-5048-D742-B989-13A494836FD0}"/>
  </bookViews>
  <sheets>
    <sheet name="ONEPlan BOM" sheetId="2" r:id="rId1"/>
    <sheet name="Summerstone 1320P BOM 2025-08-1" sheetId="1" state="hidden" r:id="rId2"/>
  </sheets>
  <definedNames>
    <definedName name="_xlnm.Print_Area" localSheetId="0">'ONEPlan BOM'!$A$1:$H$42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2" l="1"/>
  <c r="E38" i="2"/>
  <c r="C38" i="2"/>
  <c r="A38" i="2"/>
  <c r="G37" i="2"/>
  <c r="E37" i="2"/>
  <c r="C37" i="2"/>
  <c r="A37" i="2"/>
  <c r="H33" i="2"/>
  <c r="G33" i="2"/>
  <c r="F33" i="2"/>
  <c r="E33" i="2"/>
  <c r="D33" i="2"/>
  <c r="C33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F32" i="2"/>
  <c r="E32" i="2"/>
  <c r="D32" i="2"/>
  <c r="H32" i="2" s="1"/>
  <c r="C32" i="2"/>
  <c r="F31" i="2"/>
  <c r="E31" i="2"/>
  <c r="D31" i="2"/>
  <c r="H31" i="2" s="1"/>
  <c r="C31" i="2"/>
  <c r="H30" i="2"/>
  <c r="F30" i="2"/>
  <c r="E30" i="2"/>
  <c r="D30" i="2"/>
  <c r="C30" i="2"/>
  <c r="F29" i="2"/>
  <c r="E29" i="2"/>
  <c r="D29" i="2"/>
  <c r="H29" i="2" s="1"/>
  <c r="C29" i="2"/>
  <c r="F28" i="2"/>
  <c r="E28" i="2"/>
  <c r="D28" i="2"/>
  <c r="H28" i="2" s="1"/>
  <c r="C28" i="2"/>
  <c r="H27" i="2"/>
  <c r="F27" i="2"/>
  <c r="E27" i="2"/>
  <c r="D27" i="2"/>
  <c r="C27" i="2"/>
  <c r="F26" i="2"/>
  <c r="E26" i="2"/>
  <c r="D26" i="2"/>
  <c r="H26" i="2" s="1"/>
  <c r="C26" i="2"/>
  <c r="F25" i="2"/>
  <c r="E25" i="2"/>
  <c r="D25" i="2"/>
  <c r="H25" i="2" s="1"/>
  <c r="C25" i="2"/>
  <c r="H24" i="2"/>
  <c r="F24" i="2"/>
  <c r="E24" i="2"/>
  <c r="D24" i="2"/>
  <c r="C24" i="2"/>
  <c r="F23" i="2"/>
  <c r="E23" i="2"/>
  <c r="D23" i="2"/>
  <c r="H23" i="2" s="1"/>
  <c r="C23" i="2"/>
  <c r="F22" i="2"/>
  <c r="E22" i="2"/>
  <c r="D22" i="2"/>
  <c r="H22" i="2" s="1"/>
  <c r="C22" i="2"/>
  <c r="F21" i="2"/>
  <c r="E21" i="2"/>
  <c r="D21" i="2"/>
  <c r="H21" i="2" s="1"/>
  <c r="C21" i="2"/>
  <c r="F20" i="2"/>
  <c r="E20" i="2"/>
  <c r="D20" i="2"/>
  <c r="H20" i="2" s="1"/>
  <c r="C20" i="2"/>
  <c r="H19" i="2"/>
  <c r="F19" i="2"/>
  <c r="E19" i="2"/>
  <c r="D19" i="2"/>
  <c r="C19" i="2"/>
  <c r="F18" i="2"/>
  <c r="E18" i="2"/>
  <c r="D18" i="2"/>
  <c r="H18" i="2" s="1"/>
  <c r="C18" i="2"/>
  <c r="F17" i="2"/>
  <c r="E17" i="2"/>
  <c r="D17" i="2"/>
  <c r="H17" i="2" s="1"/>
  <c r="C17" i="2"/>
  <c r="H16" i="2"/>
  <c r="F16" i="2"/>
  <c r="E16" i="2"/>
  <c r="D16" i="2"/>
  <c r="C16" i="2"/>
  <c r="F15" i="2"/>
  <c r="E15" i="2"/>
  <c r="D15" i="2"/>
  <c r="H15" i="2" s="1"/>
  <c r="C15" i="2"/>
  <c r="F14" i="2"/>
  <c r="E14" i="2"/>
  <c r="D14" i="2"/>
  <c r="H14" i="2" s="1"/>
  <c r="C14" i="2"/>
  <c r="F13" i="2"/>
  <c r="E13" i="2"/>
  <c r="D13" i="2"/>
  <c r="H13" i="2" s="1"/>
  <c r="C13" i="2"/>
  <c r="H12" i="2"/>
  <c r="F12" i="2"/>
  <c r="E12" i="2"/>
  <c r="D12" i="2"/>
  <c r="C12" i="2"/>
  <c r="G7" i="2"/>
  <c r="E7" i="2"/>
  <c r="C7" i="2" a="1"/>
  <c r="C7" i="2" s="1"/>
  <c r="A7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<sst xmlns="http://schemas.openxmlformats.org/spreadsheetml/2006/main" count="1405" uniqueCount="543">
  <si>
    <t>Category</t>
  </si>
  <si>
    <t>Family Name</t>
  </si>
  <si>
    <t>Family Type</t>
  </si>
  <si>
    <t>Level</t>
  </si>
  <si>
    <t>ID</t>
  </si>
  <si>
    <t>GUID</t>
  </si>
  <si>
    <t>Phase Created</t>
  </si>
  <si>
    <t>Shear Wall</t>
  </si>
  <si>
    <t>Material</t>
  </si>
  <si>
    <t>Count</t>
  </si>
  <si>
    <t>Length</t>
  </si>
  <si>
    <t>Dimensions</t>
  </si>
  <si>
    <t>Device-A</t>
  </si>
  <si>
    <t>Device-B</t>
  </si>
  <si>
    <t>Device-C</t>
  </si>
  <si>
    <t>Device-D</t>
  </si>
  <si>
    <t>Device-E</t>
  </si>
  <si>
    <t>Device-Box</t>
  </si>
  <si>
    <t>Ceilings</t>
  </si>
  <si>
    <t>Basic Ceiling</t>
  </si>
  <si>
    <t>Ceiling 1</t>
  </si>
  <si>
    <t>INT_Wall Plate Height</t>
  </si>
  <si>
    <t>a7f8b008-fd39-4f91-9192-2efe3b27a347-000a8381</t>
  </si>
  <si>
    <t>Site</t>
  </si>
  <si>
    <t>N/A</t>
  </si>
  <si>
    <t>Doors</t>
  </si>
  <si>
    <t>DR_Closet</t>
  </si>
  <si>
    <t>FFL</t>
  </si>
  <si>
    <t>7ad730b8-31dd-4567-b66f-47ab2cf996c7-0001abff</t>
  </si>
  <si>
    <t>Factory</t>
  </si>
  <si>
    <t>DR_Double</t>
  </si>
  <si>
    <t>7ad730b8-31dd-4567-b66f-47ab2cf996c7-0001bb4c</t>
  </si>
  <si>
    <t>DR_Garage</t>
  </si>
  <si>
    <t>d4c123e2-ea5f-4b29-8f40-092bccd2ef52-0001a773</t>
  </si>
  <si>
    <t>DR_Single</t>
  </si>
  <si>
    <t>2868 SC (Garage Man Door)</t>
  </si>
  <si>
    <t>6377fa51-172c-4d31-9b69-c07253f1400c-00015d57</t>
  </si>
  <si>
    <t>6377fa51-172c-4d31-9b69-c07253f1400c-00015daf</t>
  </si>
  <si>
    <t>6377fa51-172c-4d31-9b69-c07253f1400c-00015ec2</t>
  </si>
  <si>
    <t>3080 SC (Main Entry Door)</t>
  </si>
  <si>
    <t>edb8555b-c3f0-4e25-bebc-cfdbff89ec2a-0016109b</t>
  </si>
  <si>
    <t>DR_Sliding-Exterior</t>
  </si>
  <si>
    <t>7ad730b8-31dd-4567-b66f-47ab2cf996c7-0001c1bc</t>
  </si>
  <si>
    <t>GM_Opening Instance</t>
  </si>
  <si>
    <t>Wall Opening</t>
  </si>
  <si>
    <t>06862b48-9882-4431-a375-6c6cdf63410e-0007f5b8</t>
  </si>
  <si>
    <t>Electrical Fixtures</t>
  </si>
  <si>
    <t>AC Disconnect Surface Mounted WB</t>
  </si>
  <si>
    <t>AC Disconnect</t>
  </si>
  <si>
    <t>EXT_Bearing Plate</t>
  </si>
  <si>
    <t>614baac9-3a16-4a38-b426-2fdfda7687e2-001a214b</t>
  </si>
  <si>
    <t>Steel, Galvanized</t>
  </si>
  <si>
    <t>Halex HNF60R</t>
  </si>
  <si>
    <t>EF_Round Ceiling Box FB</t>
  </si>
  <si>
    <t>Round Box</t>
  </si>
  <si>
    <t>EXT_Wall Plate Height</t>
  </si>
  <si>
    <t>06d02bdc-3f78-49f4-a2b6-6aa836eb0a86-0026dd70</t>
  </si>
  <si>
    <t>Fan</t>
  </si>
  <si>
    <t>Exhaust Fan</t>
  </si>
  <si>
    <t>0e6727b5-9e4d-4f0e-b46a-91ef2cb3f6f4-001791e8</t>
  </si>
  <si>
    <t>J Box Square FB</t>
  </si>
  <si>
    <t>J-Box</t>
  </si>
  <si>
    <t>bf3a1008-2c52-4afa-a4d4-7f2f37596466-0017bf9d</t>
  </si>
  <si>
    <t>J-box Array</t>
  </si>
  <si>
    <t>178aa9f1-f95d-4bdd-b30d-93efb3a02e51-001e752d</t>
  </si>
  <si>
    <t>Light Switch 1-Gang FB</t>
  </si>
  <si>
    <t>Light Switch</t>
  </si>
  <si>
    <t>b4725102-5210-4ea4-a1e7-7d729f172ed4-001d0fd4</t>
  </si>
  <si>
    <t>Light Switch 1-Gang WB</t>
  </si>
  <si>
    <t>Light Switch 3-way</t>
  </si>
  <si>
    <t>5908f465-04f2-4eab-ae50-01e7e032cf73-0018e31d</t>
  </si>
  <si>
    <t>3-Way Switch: 56032W</t>
  </si>
  <si>
    <t>EZ18SNW</t>
  </si>
  <si>
    <t>Light Switch Single</t>
  </si>
  <si>
    <t>5908f465-04f2-4eab-ae50-01e7e032cf73-0018e4b7</t>
  </si>
  <si>
    <t>Standard Switch: 14512W</t>
  </si>
  <si>
    <t>Light Switch 2-Gang WB</t>
  </si>
  <si>
    <t>Fan / Light Switch</t>
  </si>
  <si>
    <t>0474935f-bfe4-4760-9e0c-2b4f1a3b13c2-001726a4</t>
  </si>
  <si>
    <t>EZ32DN</t>
  </si>
  <si>
    <t>Light Switch/ Exhaust Fan</t>
  </si>
  <si>
    <t>0474935f-bfe4-4760-9e0c-2b4f1a3b13c2-00172bda</t>
  </si>
  <si>
    <t>Exhaust Fan Switch: 14512W</t>
  </si>
  <si>
    <t>3-Way Switch / 4-Way Switch</t>
  </si>
  <si>
    <t>0474935f-bfe4-4760-9e0c-2b4f1a3b13c2-00172c7d</t>
  </si>
  <si>
    <t>4-Way Switch: 5604-SWS</t>
  </si>
  <si>
    <t>Light Switch / 3-Way Switch</t>
  </si>
  <si>
    <t>0474935f-bfe4-4760-9e0c-2b4f1a3b13c2-00172d04</t>
  </si>
  <si>
    <t>Light Switch 3-Gang WB</t>
  </si>
  <si>
    <t>Light Switch/ 4-Way Switch/ 3-Way Switch</t>
  </si>
  <si>
    <t>5908f465-04f2-4eab-ae50-01e7e032cf73-0018e17e</t>
  </si>
  <si>
    <t>Split Wire/ Light Switch/Fan Switch/</t>
  </si>
  <si>
    <t>5908f465-04f2-4eab-ae50-01e7e032cf73-0018e397</t>
  </si>
  <si>
    <t>Fan Switch/Light Switch/ Split Wire</t>
  </si>
  <si>
    <t>5908f465-04f2-4eab-ae50-01e7e032cf73-0018e438</t>
  </si>
  <si>
    <t>Light Switch/Light Switch/Exhaust Fan</t>
  </si>
  <si>
    <t>5908f465-04f2-4eab-ae50-01e7e032cf73-0018e560</t>
  </si>
  <si>
    <t>EZ44TN</t>
  </si>
  <si>
    <t>Light Switch 4-Gang WB</t>
  </si>
  <si>
    <t>Split Wire/ Light Switch/ Fan Switch/ Light Switch</t>
  </si>
  <si>
    <t>5908f465-04f2-4eab-ae50-01e7e032cf73-0018e77b</t>
  </si>
  <si>
    <t>B455AH</t>
  </si>
  <si>
    <t>3-Way/3-Way/ Light Switch/4-Way</t>
  </si>
  <si>
    <t>5908f465-04f2-4eab-ae50-01e7e032cf73-0018e808</t>
  </si>
  <si>
    <t>Low Voltage Box FB</t>
  </si>
  <si>
    <t>ARL-LVN2</t>
  </si>
  <si>
    <t>b98ab5d9-223c-4589-8455-65abb4d1b367-00182a07</t>
  </si>
  <si>
    <t>Photocell WB</t>
  </si>
  <si>
    <t>Photocell</t>
  </si>
  <si>
    <t>9f53d14c-ba3b-49c8-b055-1180d01532d1-001a143e</t>
  </si>
  <si>
    <t>Photocontrol: Tork 3010</t>
  </si>
  <si>
    <t>Receptacle FB</t>
  </si>
  <si>
    <t>Duplex GFI</t>
  </si>
  <si>
    <t>b958670f-ae6e-4631-b552-2a1ecb2f6cf2-0013bf8e</t>
  </si>
  <si>
    <t>Duplex</t>
  </si>
  <si>
    <t>b958670f-ae6e-4631-b552-2a1ecb2f6cf2-0013cb1e</t>
  </si>
  <si>
    <t>Single</t>
  </si>
  <si>
    <t>a27190f1-e440-468c-b65c-59edf2bfbaa2-0013da2e</t>
  </si>
  <si>
    <t>Receptacle SM</t>
  </si>
  <si>
    <t>Split Wire Duplex</t>
  </si>
  <si>
    <t>0474935f-bfe4-4760-9e0c-2b4f1a3b13c2-00170602</t>
  </si>
  <si>
    <t>Split Wire Duplex 3-Way</t>
  </si>
  <si>
    <t>b98ab5d9-223c-4589-8455-65abb4d1b367-0018248b</t>
  </si>
  <si>
    <t>Receptacle Surface Mounted FB</t>
  </si>
  <si>
    <t>7edeaf96-6438-48dd-b0bc-3027e9ac6229-00243a92</t>
  </si>
  <si>
    <t>Receptacle WB</t>
  </si>
  <si>
    <t>Duplex USB</t>
  </si>
  <si>
    <t>9f53d14c-ba3b-49c8-b055-1180d01532d1-001a1614</t>
  </si>
  <si>
    <t>Receptacle: Leviton T5632W</t>
  </si>
  <si>
    <t>Structured Wiring Panel</t>
  </si>
  <si>
    <t>Legrand ENP4280-NA -42" Plastic Enclosure</t>
  </si>
  <si>
    <t>e5e4c5fd-60ee-46e9-a288-bcb7b094793a-0017d35c</t>
  </si>
  <si>
    <t>Fire Alarm Devices</t>
  </si>
  <si>
    <t>Smoke/Carbon Monoxide Detector</t>
  </si>
  <si>
    <t>Plain</t>
  </si>
  <si>
    <t>0e6727b5-9e4d-4f0e-b46a-91ef2cb3f6f4-00178711</t>
  </si>
  <si>
    <t>Floors</t>
  </si>
  <si>
    <t>Floor</t>
  </si>
  <si>
    <t>PT Slab</t>
  </si>
  <si>
    <t>3c7fb2f2-b52c-4148-bc58-72e27dc3f5cf-00045a9e</t>
  </si>
  <si>
    <t>Existing</t>
  </si>
  <si>
    <t>Yes</t>
  </si>
  <si>
    <t>FAU Platform</t>
  </si>
  <si>
    <t>3c4c6957-05b2-4cc1-8572-8c8649fd3295-001b8697</t>
  </si>
  <si>
    <t>No</t>
  </si>
  <si>
    <t>15/32" APA-Rated OSB</t>
  </si>
  <si>
    <t>Generic Models</t>
  </si>
  <si>
    <t>CS_3D</t>
  </si>
  <si>
    <t>CS16</t>
  </si>
  <si>
    <t>f748ca1f-2a34-4072-af03-731e65ed36c5-00202e92</t>
  </si>
  <si>
    <t>Electrical Panel face based</t>
  </si>
  <si>
    <t>SC40M200S Square D 200-Amp Pan</t>
  </si>
  <si>
    <t>3e2cbab3-678a-4e82-8ca0-a9b77e2061ee-0011f783</t>
  </si>
  <si>
    <t>GM_ Foundation Weep Screed</t>
  </si>
  <si>
    <t>Outside Miter / Flat</t>
  </si>
  <si>
    <t>4c19bd7f-8458-47b5-b454-55250c5ad0d3-001b612e</t>
  </si>
  <si>
    <t>Flat / Flat</t>
  </si>
  <si>
    <t>4c19bd7f-8458-47b5-b454-55250c5ad0d3-001b6132</t>
  </si>
  <si>
    <t>Outside Miter / Inside Miter</t>
  </si>
  <si>
    <t>4c19bd7f-8458-47b5-b454-55250c5ad0d3-001b6134</t>
  </si>
  <si>
    <t>Inside Miter / Flat</t>
  </si>
  <si>
    <t>4c19bd7f-8458-47b5-b454-55250c5ad0d3-001b6136</t>
  </si>
  <si>
    <t>Outside Miter / Outside Miter</t>
  </si>
  <si>
    <t>c9b23ff4-0447-4b1c-bae8-c3049396d336-001da9ac</t>
  </si>
  <si>
    <t>GM_Notch Face-Based Options</t>
  </si>
  <si>
    <t>1-1/2"x4"</t>
  </si>
  <si>
    <t>614baac9-3a16-4a38-b426-2fdfda7687e2-001a2aa3</t>
  </si>
  <si>
    <t>Air</t>
  </si>
  <si>
    <t>GM_Notch NS1</t>
  </si>
  <si>
    <t>7/8" x 2" Notch</t>
  </si>
  <si>
    <t>c15c31fb-25bc-49b6-a62e-af62ee05aec7-002519c3</t>
  </si>
  <si>
    <t>GM_Notch NS1_FB</t>
  </si>
  <si>
    <t>7/8"x2" Notch</t>
  </si>
  <si>
    <t>decd78b4-0a87-4a5d-9507-dfd0f1308e1f-0026a806</t>
  </si>
  <si>
    <t>W: 0.12 ft</t>
  </si>
  <si>
    <t>GM_Notch NS2</t>
  </si>
  <si>
    <t>7/8" x 4" Notch</t>
  </si>
  <si>
    <t>c15c31fb-25bc-49b6-a62e-af62ee05aec7-002519c9</t>
  </si>
  <si>
    <t>GM_Notch PSPN516Z</t>
  </si>
  <si>
    <t>c15c31fb-25bc-49b6-a62e-af62ee05aec7-002519b1</t>
  </si>
  <si>
    <t>c15c31fb-25bc-49b6-a62e-af62ee05aec7-00251a05</t>
  </si>
  <si>
    <t>GM_Notch PSPN516Z_FB</t>
  </si>
  <si>
    <t>9d03cc18-9420-45ae-bfaf-c36ae26199f1-00265dd1</t>
  </si>
  <si>
    <t>W: 0.25 ft</t>
  </si>
  <si>
    <t>GM_Notch PSPN516Z-Vert</t>
  </si>
  <si>
    <t>3/8" x 1" Notch</t>
  </si>
  <si>
    <t>161bc28d-a46b-4d37-8daa-4cc3a2773d3d-00248bf4</t>
  </si>
  <si>
    <t>GM_Notch Stud NS1</t>
  </si>
  <si>
    <t>c15c31fb-25bc-49b6-a62e-af62ee05aec7-00251ad6</t>
  </si>
  <si>
    <t>GM-FB Picasso</t>
  </si>
  <si>
    <t>1" Picasso</t>
  </si>
  <si>
    <t>2a7d29e8-1940-47ac-bf27-ab15665a4772-0014fff1</t>
  </si>
  <si>
    <t>No Stud Zone</t>
  </si>
  <si>
    <t>eb44ac6a-e54f-43d1-9ca9-fc911c20b1d8-000ad187</t>
  </si>
  <si>
    <t>W: 1.21 ft x H: 9 ft</t>
  </si>
  <si>
    <t>TOS Hole Penetration GM</t>
  </si>
  <si>
    <t>dcc3ee21-441c-4142-a811-76a5d7b31558-00126cf9</t>
  </si>
  <si>
    <t>1" D</t>
  </si>
  <si>
    <t>b34a435a-76bc-4876-87d6-cc4222186469-00144a53</t>
  </si>
  <si>
    <t>2-1/4" D</t>
  </si>
  <si>
    <t>a329acf4-751d-412c-89ab-461942487b8d-00155911</t>
  </si>
  <si>
    <t>TOS Hole Penetration LB</t>
  </si>
  <si>
    <t>2 7/32"</t>
  </si>
  <si>
    <t>4595b1d0-206a-4bde-bcf2-e55add5de8f7-001305e7</t>
  </si>
  <si>
    <t>5/8"</t>
  </si>
  <si>
    <t>4595b1d0-206a-4bde-bcf2-e55add5de8f7-001305e8</t>
  </si>
  <si>
    <t>2 11/16"</t>
  </si>
  <si>
    <t>4595b1d0-206a-4bde-bcf2-e55add5de8f7-00132818</t>
  </si>
  <si>
    <t>1 3/16"</t>
  </si>
  <si>
    <t>4349deff-1633-41b6-b857-d6f01a96059c-001336e5</t>
  </si>
  <si>
    <t>3 1/4"</t>
  </si>
  <si>
    <t>a8bf0df3-d2fc-4527-a4fa-d6d69abeaae0-00138ef8</t>
  </si>
  <si>
    <t>4" D</t>
  </si>
  <si>
    <t>2bab6187-ff25-4106-8d1d-04831f9cd1a3-0019d37d</t>
  </si>
  <si>
    <t>TOS Notch Penetration GM</t>
  </si>
  <si>
    <t>1-1/4 x 2</t>
  </si>
  <si>
    <t>a329acf4-751d-412c-89ab-461942487b8d-001566fd</t>
  </si>
  <si>
    <t>Lighting Fixtures</t>
  </si>
  <si>
    <t>Downlight - Recessed Can</t>
  </si>
  <si>
    <t>6" LED - 120V</t>
  </si>
  <si>
    <t>4ef36bc0-06bd-46e7-ba71-ddb2786525f2-0017476b</t>
  </si>
  <si>
    <t>Downlight - Round - LED</t>
  </si>
  <si>
    <t>6" LED DISC LIGHT - WET RATED</t>
  </si>
  <si>
    <t>8149c471-5336-4059-88c5-4c418550e369-00177de1</t>
  </si>
  <si>
    <t>Mechanical Equipment</t>
  </si>
  <si>
    <t>Generic Mechanical Equip - Rect</t>
  </si>
  <si>
    <t>CLG Diffuser - 12x12</t>
  </si>
  <si>
    <t>a7f8b008-fd39-4f91-9192-2efe3b27a347-000a86b0</t>
  </si>
  <si>
    <t>CLG Diffuser - Return</t>
  </si>
  <si>
    <t>a7f8b008-fd39-4f91-9192-2efe3b27a347-000a8834</t>
  </si>
  <si>
    <t>CLG Diffuser - 6x6</t>
  </si>
  <si>
    <t>a7f8b008-fd39-4f91-9192-2efe3b27a347-000a8adb</t>
  </si>
  <si>
    <t>CLG Diffuser - 8x8</t>
  </si>
  <si>
    <t>a7f8b008-fd39-4f91-9192-2efe3b27a347-000a8ee4</t>
  </si>
  <si>
    <t>CLG Diffuser - 10 x 10</t>
  </si>
  <si>
    <t>a7f8b008-fd39-4f91-9192-2efe3b27a347-000a8f86</t>
  </si>
  <si>
    <t>CLG Diffuser - 25x20</t>
  </si>
  <si>
    <t>a7f8b008-fd39-4f91-9192-2efe3b27a347-000a8ff2</t>
  </si>
  <si>
    <t>Cooker vent VTW VTR</t>
  </si>
  <si>
    <t>a7f8b008-fd39-4f91-9192-2efe3b27a347-000aacbc</t>
  </si>
  <si>
    <t>Outside Air Intake (O.S.A)</t>
  </si>
  <si>
    <t>a7f8b008-fd39-4f91-9192-2efe3b27a347-000aadc4</t>
  </si>
  <si>
    <t>HVAC Unit</t>
  </si>
  <si>
    <t>Attic Platform</t>
  </si>
  <si>
    <t>92db3c30-868b-41b7-b85d-a33ace5a0944-001cf79e</t>
  </si>
  <si>
    <t>Model Groups</t>
  </si>
  <si>
    <t>Model Group</t>
  </si>
  <si>
    <t>Group 1</t>
  </si>
  <si>
    <t>cc81e436-2ab4-4441-bf20-730dd2379393-0020aa3e</t>
  </si>
  <si>
    <t>leveling plate and anchor bolts</t>
  </si>
  <si>
    <t>bcdfd562-98d3-4631-aa17-f9d857b0a4a8-0021241d</t>
  </si>
  <si>
    <t>Pipe Accessories</t>
  </si>
  <si>
    <t>OmegaFlex-TracPipe-Manifold-4_Ports</t>
  </si>
  <si>
    <t>1-1/4" x 1" x 3/4" (4)</t>
  </si>
  <si>
    <t>60158f2f-48ef-4b96-873f-9b84bb0f9045-001a3ef6</t>
  </si>
  <si>
    <t>Pipe Fittings</t>
  </si>
  <si>
    <t>Bend - PVC - Sch 40 - DWV1</t>
  </si>
  <si>
    <t>Standard</t>
  </si>
  <si>
    <t>e2dc2bd4-446c-4c4e-b973-a6eca810a7b8-001190f5</t>
  </si>
  <si>
    <t>Pre-Install</t>
  </si>
  <si>
    <t>Fitting-Elbow-90-Viega-PureFlow_Press-V5616-PxP-0_5in-2in</t>
  </si>
  <si>
    <t>839ce2c5-9bd0-48ac-bd49-8a7de3ce12ca-0012a970</t>
  </si>
  <si>
    <t>Fitting-Tee-Equal_Reducing-Viega-PureFlow_Press-V5618-PxPxP-0_375in-2in</t>
  </si>
  <si>
    <t>839ce2c5-9bd0-48ac-bd49-8a7de3ce12ca-0012ad08</t>
  </si>
  <si>
    <t>Pipe_Fittings-OmegaFlex-TracPipe-CounterStrike-Bend</t>
  </si>
  <si>
    <t>4a9156b6-4170-4930-985a-580a7904594d-0019b297</t>
  </si>
  <si>
    <t>Reducer - PVC - Sch 40 - DWV1</t>
  </si>
  <si>
    <t>e2dc2bd4-446c-4c4e-b973-a6eca810a7b8-001190da</t>
  </si>
  <si>
    <t>Tee Sanitary - PVC - Sch 40 - DWV</t>
  </si>
  <si>
    <t>e2dc2bd4-446c-4c4e-b973-a6eca810a7b8-001190d2</t>
  </si>
  <si>
    <t>Pipes</t>
  </si>
  <si>
    <t>Pipe Types</t>
  </si>
  <si>
    <t>PVC - DWV</t>
  </si>
  <si>
    <t>f44577d2-27a5-47b9-86a0-1175bc5b2c89-00118f0b</t>
  </si>
  <si>
    <t>Polyvinyl Chloride - Rigid</t>
  </si>
  <si>
    <t>Viega PureFlow PEX - V5001 - Red Coil - Polymer Fittings</t>
  </si>
  <si>
    <t>2dc22b75-06a3-4bae-af21-333c08d546a2-0012739c</t>
  </si>
  <si>
    <t>Plastic - Viega - Red</t>
  </si>
  <si>
    <t>Viega PureFlow PEX - V5002 - Blue Coil - Polymer Fittings</t>
  </si>
  <si>
    <t>2dc22b75-06a3-4bae-af21-333c08d546a2-001276ec</t>
  </si>
  <si>
    <t>Plastic - Viega - Blue</t>
  </si>
  <si>
    <t>Default</t>
  </si>
  <si>
    <t>25266aea-d3d3-48e9-ace7-ea20e22562a7-0016a9ed</t>
  </si>
  <si>
    <t>CSST</t>
  </si>
  <si>
    <t>01e2b44c-c2f6-4150-b941-f21c0024f6cf-00188d98</t>
  </si>
  <si>
    <t>OmegaFlex - TracPipe</t>
  </si>
  <si>
    <t>Plumbing Fixtures</t>
  </si>
  <si>
    <t>Bathtub Cassette</t>
  </si>
  <si>
    <t>d2c5801f-f67a-44e5-9d44-01a8affbf547-000e143f</t>
  </si>
  <si>
    <t>Dryer Box Cassette</t>
  </si>
  <si>
    <t>d2c5801f-f67a-44e5-9d44-01a8affbf547-000e23d6</t>
  </si>
  <si>
    <t>Gas Riser Cassette</t>
  </si>
  <si>
    <t>a47d14a0-d063-450e-8ff9-fa15a428cb7d-000e37c4</t>
  </si>
  <si>
    <t>Hose Bibb Cassette</t>
  </si>
  <si>
    <t>444f63aa-abeb-4296-b6ea-ddb6dae6f46c-00110264</t>
  </si>
  <si>
    <t>Lavatory Cassette</t>
  </si>
  <si>
    <t>d2c5801f-f67a-44e5-9d44-01a8affbf547-000e1a7c</t>
  </si>
  <si>
    <t>Lavatory Dry Vent Cassette</t>
  </si>
  <si>
    <t>cae75fc1-4df5-4100-a761-b04f62f73d97-0021cd43</t>
  </si>
  <si>
    <t>Range Service Cassette</t>
  </si>
  <si>
    <t>d2c5801f-f67a-44e5-9d44-01a8affbf547-000e26f2</t>
  </si>
  <si>
    <t>Refigerator Cassette</t>
  </si>
  <si>
    <t>Refrigerator Cassette</t>
  </si>
  <si>
    <t>d2c5801f-f67a-44e5-9d44-01a8affbf547-000e2acd</t>
  </si>
  <si>
    <t>Shower Cassette</t>
  </si>
  <si>
    <t>d2c5801f-f67a-44e5-9d44-01a8affbf547-000e1dca</t>
  </si>
  <si>
    <t>Tub Box</t>
  </si>
  <si>
    <t>Family1</t>
  </si>
  <si>
    <t>55e29a87-2ba5-4cb2-a8c9-c496339a93d9-0011de51</t>
  </si>
  <si>
    <t>Washer Box Cassette</t>
  </si>
  <si>
    <t>d2c5801f-f67a-44e5-9d44-01a8affbf547-000e261d</t>
  </si>
  <si>
    <t>Water Closet Cassette</t>
  </si>
  <si>
    <t>d2c5801f-f67a-44e5-9d44-01a8affbf547-000e1977</t>
  </si>
  <si>
    <t>Water Heater Cassette</t>
  </si>
  <si>
    <t>Water heater Cassette</t>
  </si>
  <si>
    <t>a47d14a0-d063-450e-8ff9-fa15a428cb7d-000e3bca</t>
  </si>
  <si>
    <t>Water Main Cassette</t>
  </si>
  <si>
    <t>3ae5da2e-4e87-49c3-9b14-fd49447e2460-002618fd</t>
  </si>
  <si>
    <t>Roofs</t>
  </si>
  <si>
    <t>Basic Roof</t>
  </si>
  <si>
    <t>Roof 1</t>
  </si>
  <si>
    <t>45799cfb-b696-4e4e-9294-5a154effe121-0008cb0f</t>
  </si>
  <si>
    <t>Structural Columns</t>
  </si>
  <si>
    <t>2x4 Stud Full-Height Exterior Wall</t>
  </si>
  <si>
    <t>2x4 Full-Height Exterior Wall Stud</t>
  </si>
  <si>
    <t>060a579c-5394-40f1-8c72-aa815adc4b2f-00134a7c</t>
  </si>
  <si>
    <t>SPF #1/#2</t>
  </si>
  <si>
    <t>2x4 Full-Height Exterior Wall (102 1/8")</t>
  </si>
  <si>
    <t>2x4 Stud Full-Height Interior Wall</t>
  </si>
  <si>
    <t>2x4 Full-Height Interior Wall Stud</t>
  </si>
  <si>
    <t>61cd5912-3985-465d-9073-60ea6e8a0cbe-00139890</t>
  </si>
  <si>
    <t>2x4 Full-Height Interior Wall (105 3/8")</t>
  </si>
  <si>
    <t>2x6 Stud Full-Height Exterior Wall</t>
  </si>
  <si>
    <t>2x6 Full-Height Exterior Wall Stud</t>
  </si>
  <si>
    <t>643 - B</t>
  </si>
  <si>
    <t>71c38590-c8bd-487a-a636-744ddb199929-00146c28</t>
  </si>
  <si>
    <t>2x6 Full-Height Exterior Wall (102 1/8")</t>
  </si>
  <si>
    <t>2x6 Stud Full-Height Interior Wall</t>
  </si>
  <si>
    <t>2x6 Full-Height Interior Wall Stud</t>
  </si>
  <si>
    <t>2ed93647-8dcd-4007-a16d-7e43c91feadb-0011e3ab</t>
  </si>
  <si>
    <t>2x6 Full-Height Interior Wall (105 3/8")</t>
  </si>
  <si>
    <t>SC_Stud_Pack</t>
  </si>
  <si>
    <t>2x6</t>
  </si>
  <si>
    <t>2ed93647-8dcd-4007-a16d-7e43c91feadb-0011e476</t>
  </si>
  <si>
    <t>H: 1.89 ft</t>
  </si>
  <si>
    <t>2x4</t>
  </si>
  <si>
    <t>3832ac54-587c-43bb-ab67-491b7dbe5768-00136281</t>
  </si>
  <si>
    <t>H: 0.24 ft</t>
  </si>
  <si>
    <t>2x6 (Ripped to 4.5")</t>
  </si>
  <si>
    <t>14f522a0-e1de-4d9a-b5e6-552c9261c4f3-00140c1d</t>
  </si>
  <si>
    <t>Lumber, Solid Sawn</t>
  </si>
  <si>
    <t>H: 5 ft</t>
  </si>
  <si>
    <t>Structural Connections</t>
  </si>
  <si>
    <t>Bearing Plate</t>
  </si>
  <si>
    <t>5/8" x 10" ANCHOR BOLT W/ 3"x3" PLATE</t>
  </si>
  <si>
    <t>05af26c0-a801-43c2-ab6f-6236375a28dc-00162349</t>
  </si>
  <si>
    <t>Steel</t>
  </si>
  <si>
    <t>SC_A35_3D</t>
  </si>
  <si>
    <t>A35</t>
  </si>
  <si>
    <t>13422f92-2e74-497c-aaf0-eea48233f964-001446ea</t>
  </si>
  <si>
    <t>SC_HUC46</t>
  </si>
  <si>
    <t>HUC46</t>
  </si>
  <si>
    <t>34168860-0972-48ea-89bf-ccac88c6132f-000433cc</t>
  </si>
  <si>
    <t>SC_HUC48</t>
  </si>
  <si>
    <t>HUC48</t>
  </si>
  <si>
    <t>bcdddded-55bb-4183-8073-3c7f84a03767-0004d3d0</t>
  </si>
  <si>
    <t>SC_LTP4_3D</t>
  </si>
  <si>
    <t>LTP4</t>
  </si>
  <si>
    <t>2dc22b75-06a3-4bae-af21-333c08d546a2-00127bf7</t>
  </si>
  <si>
    <t>SC_MSTA36_3D</t>
  </si>
  <si>
    <t>MSTA36</t>
  </si>
  <si>
    <t>2dc22b75-06a3-4bae-af21-333c08d546a2-0012972e</t>
  </si>
  <si>
    <t>SC_MSTC28</t>
  </si>
  <si>
    <t>MSTC28</t>
  </si>
  <si>
    <t>57baf57a-24df-4103-9a23-e4c04e98cf64-000312df</t>
  </si>
  <si>
    <t>SC_NS</t>
  </si>
  <si>
    <t>NS1</t>
  </si>
  <si>
    <t>c15c31fb-25bc-49b6-a62e-af62ee05aec7-002519c4</t>
  </si>
  <si>
    <t>Steel Galvanized</t>
  </si>
  <si>
    <t>NS2</t>
  </si>
  <si>
    <t>c15c31fb-25bc-49b6-a62e-af62ee05aec7-002519ca</t>
  </si>
  <si>
    <t>SC_PSPN516Z</t>
  </si>
  <si>
    <t>PSPN516Z</t>
  </si>
  <si>
    <t>161bc28d-a46b-4d37-8daa-4cc3a2773d3d-00248bf5</t>
  </si>
  <si>
    <t>SC_PSPN58Z</t>
  </si>
  <si>
    <t>PSPN58Z</t>
  </si>
  <si>
    <t>5b308f9e-421f-4f2b-9c3a-b67955fcc24d-0024d5f2</t>
  </si>
  <si>
    <t>SC_STHD14</t>
  </si>
  <si>
    <t>STHD14</t>
  </si>
  <si>
    <t>03c751ca-6385-4d12-b587-2f49308c32aa-001490ae</t>
  </si>
  <si>
    <t>Structural Framing</t>
  </si>
  <si>
    <t>SF_OSB</t>
  </si>
  <si>
    <t>15/32"x5.5"</t>
  </si>
  <si>
    <t>15dff580-7bf3-45fa-9ac0-54de9024645b-001533fb</t>
  </si>
  <si>
    <t>SF_Wood_Dimensional Lumber</t>
  </si>
  <si>
    <t>493ba7bd-0e68-4824-bdbf-f7ff26bccacf-0011b4a4</t>
  </si>
  <si>
    <t>2 - B</t>
  </si>
  <si>
    <t>2ed93647-8dcd-4007-a16d-7e43c91feadb-0011e06a</t>
  </si>
  <si>
    <t>4x8</t>
  </si>
  <si>
    <t>060a579c-5394-40f1-8c72-aa815adc4b2f-00134d44</t>
  </si>
  <si>
    <t>DF #2</t>
  </si>
  <si>
    <t>f7f94dd3-5072-4ef5-84de-bdd334f496ba-0013bd80</t>
  </si>
  <si>
    <t>4x4</t>
  </si>
  <si>
    <t>f7f94dd3-5072-4ef5-84de-bdd334f496ba-0013bd83</t>
  </si>
  <si>
    <t>4x6</t>
  </si>
  <si>
    <t>f7f94dd3-5072-4ef5-84de-bdd334f496ba-0013bd97</t>
  </si>
  <si>
    <t>2x4 PT</t>
  </si>
  <si>
    <t>f7f94dd3-5072-4ef5-84de-bdd334f496ba-0013bdbe</t>
  </si>
  <si>
    <t>Pressure Treated SPF Standard</t>
  </si>
  <si>
    <t>2x6 PT</t>
  </si>
  <si>
    <t>14f522a0-e1de-4d9a-b5e6-552c9261c4f3-00140932</t>
  </si>
  <si>
    <t>2x10</t>
  </si>
  <si>
    <t>1051 - A</t>
  </si>
  <si>
    <t>4b8ce1b1-0466-4c7a-aab0-61e12fe2e30d-00143e44</t>
  </si>
  <si>
    <t>3x4</t>
  </si>
  <si>
    <t>e2ba44c6-29e4-41df-b16b-24d2d34bdd3f-001482df</t>
  </si>
  <si>
    <t>SPF Standard</t>
  </si>
  <si>
    <t>2x4 Standard</t>
  </si>
  <si>
    <t>e2ba44c6-29e4-41df-b16b-24d2d34bdd3f-001482e7</t>
  </si>
  <si>
    <t>2x6 Flat</t>
  </si>
  <si>
    <t>d2df8f8f-44f3-4311-95b3-9546abeb42eb-001f54fe</t>
  </si>
  <si>
    <t>2x4 Flat</t>
  </si>
  <si>
    <t>9481d0ea-c52c-452c-b561-0baec835e2f1-001f5f06</t>
  </si>
  <si>
    <t>3x4 PT</t>
  </si>
  <si>
    <t>bcdfd562-98d3-4631-aa17-f9d857b0a4a8-002123b9</t>
  </si>
  <si>
    <t>SF_Wood_Engineered Lumber</t>
  </si>
  <si>
    <t>3 1/2 x 11 7/8 SCL</t>
  </si>
  <si>
    <t>493ba7bd-0e68-4824-bdbf-f7ff26bccacf-0011b409</t>
  </si>
  <si>
    <t>1.55E Trus Joist Timberstrand LSL</t>
  </si>
  <si>
    <t>Structural Trusses</t>
  </si>
  <si>
    <t>Simple Truss 3</t>
  </si>
  <si>
    <t>G1E</t>
  </si>
  <si>
    <t>17b50423-8b2a-44f2-9d53-fd4b86d8cafb-0009c4ef</t>
  </si>
  <si>
    <t>G2</t>
  </si>
  <si>
    <t>06dc9bf1-b07b-4c91-9858-3ce29b1e51f7-0020f1e8</t>
  </si>
  <si>
    <t>A4E</t>
  </si>
  <si>
    <t>06dc9bf1-b07b-4c91-9858-3ce29b1e51f7-0020f264</t>
  </si>
  <si>
    <t>A3</t>
  </si>
  <si>
    <t>06dc9bf1-b07b-4c91-9858-3ce29b1e51f7-0020f38b</t>
  </si>
  <si>
    <t>A2</t>
  </si>
  <si>
    <t>06dc9bf1-b07b-4c91-9858-3ce29b1e51f7-0020f3d2</t>
  </si>
  <si>
    <t>A2M</t>
  </si>
  <si>
    <t>06dc9bf1-b07b-4c91-9858-3ce29b1e51f7-0020f435</t>
  </si>
  <si>
    <t>A1E</t>
  </si>
  <si>
    <t>06dc9bf1-b07b-4c91-9858-3ce29b1e51f7-0020f534</t>
  </si>
  <si>
    <t>P2</t>
  </si>
  <si>
    <t>06dc9bf1-b07b-4c91-9858-3ce29b1e51f7-0020f557</t>
  </si>
  <si>
    <t>P1E</t>
  </si>
  <si>
    <t>06dc9bf1-b07b-4c91-9858-3ce29b1e51f7-0020f596</t>
  </si>
  <si>
    <t>Walls</t>
  </si>
  <si>
    <t>Basic Wall</t>
  </si>
  <si>
    <t>2x4 EXT</t>
  </si>
  <si>
    <t>8db616c1-8283-4788-9c9e-9ecaa42bdcb2-0000e7e2</t>
  </si>
  <si>
    <t>2x4 INT</t>
  </si>
  <si>
    <t>2367dd60-5dc8-423e-adbf-4432c0c48788-0000fc7f</t>
  </si>
  <si>
    <t>2x6 INT</t>
  </si>
  <si>
    <t>2367dd60-5dc8-423e-adbf-4432c0c48788-000101db</t>
  </si>
  <si>
    <t>0_1_Picasso</t>
  </si>
  <si>
    <t>14f522a0-e1de-4d9a-b5e6-552c9261c4f3-00140d55</t>
  </si>
  <si>
    <t>0_OSB_3/8_EXP1</t>
  </si>
  <si>
    <t>4903020c-395c-47e0-878f-2e58d307990c-0014255f</t>
  </si>
  <si>
    <t>0_1_XPS</t>
  </si>
  <si>
    <t>993b0548-c058-462a-a526-a8c51e158fc3-00201dd1</t>
  </si>
  <si>
    <t>Windows</t>
  </si>
  <si>
    <t>Standard (Type based)</t>
  </si>
  <si>
    <t>9706e79f-8c33-42f6-92c3-f6fe50746a60-00014063</t>
  </si>
  <si>
    <t>9706e79f-8c33-42f6-92c3-f6fe50746a60-0001415d</t>
  </si>
  <si>
    <t>28a79e36-9cb0-4ba1-ad78-1794e74c3db9-0001c290</t>
  </si>
  <si>
    <t>Wire</t>
  </si>
  <si>
    <t>Conduit</t>
  </si>
  <si>
    <t>8a591bef-a358-4cb5-adc9-98bd0eb058cc-0012188b</t>
  </si>
  <si>
    <t>Smurf 1-1/2"</t>
  </si>
  <si>
    <t>1e59a096-5d9a-4d07-9669-7cfa38a36fd7-001ba85e</t>
  </si>
  <si>
    <t>Smurf 3/4"</t>
  </si>
  <si>
    <t>1e59a096-5d9a-4d07-9669-7cfa38a36fd7-001ba861</t>
  </si>
  <si>
    <t>#14</t>
  </si>
  <si>
    <t>d86f10a1-1441-4ba0-bd7d-ccb52cd68611-001bffcd</t>
  </si>
  <si>
    <t>#14-3</t>
  </si>
  <si>
    <t>d86f10a1-1441-4ba0-bd7d-ccb52cd68611-001c0035</t>
  </si>
  <si>
    <t>#12</t>
  </si>
  <si>
    <t>d86f10a1-1441-4ba0-bd7d-ccb52cd68611-001c003b</t>
  </si>
  <si>
    <t>#10</t>
  </si>
  <si>
    <t>0e0684f5-3bcb-4842-8cbc-d8b323719150-001c2379</t>
  </si>
  <si>
    <t>#8</t>
  </si>
  <si>
    <t>56bd74c5-d397-46cf-ab78-45babb1f1cc6-001c450c</t>
  </si>
  <si>
    <t>#6</t>
  </si>
  <si>
    <t>45938981-0265-4bde-98b2-3abd013eff40-001cd079</t>
  </si>
  <si>
    <t>#12 MC</t>
  </si>
  <si>
    <t>eca17c4e-06c4-4209-9b14-48719517f633-0025f041</t>
  </si>
  <si>
    <t>PROJECT</t>
  </si>
  <si>
    <t>Summerstone 1320P</t>
  </si>
  <si>
    <t>PRECISION-ENGINEERED · FACTORY-BUILT · FIELD-VERIFIED</t>
  </si>
  <si>
    <t>ISSUED</t>
  </si>
  <si>
    <t>AT A GLANCE</t>
  </si>
  <si>
    <t>Total Line Items</t>
  </si>
  <si>
    <t>Categories</t>
  </si>
  <si>
    <t>Total Units</t>
  </si>
  <si>
    <t>Linear Feet</t>
  </si>
  <si>
    <t>Unique SKUs in scope</t>
  </si>
  <si>
    <t>Trades represented</t>
  </si>
  <si>
    <t>Components on bill</t>
  </si>
  <si>
    <t>Lumber + pipe + wire</t>
  </si>
  <si>
    <t>BILL OF MATERIALS  //  BY CATEGORY</t>
  </si>
  <si>
    <t>CATEGORY</t>
  </si>
  <si>
    <t>REPRESENTATIVE COMPONENTS</t>
  </si>
  <si>
    <t>SKUs</t>
  </si>
  <si>
    <t>QTY</t>
  </si>
  <si>
    <t>FACTORY</t>
  </si>
  <si>
    <t>SITE</t>
  </si>
  <si>
    <t>LIN. FT.</t>
  </si>
  <si>
    <t>% OF QTY</t>
  </si>
  <si>
    <t>Dimensional lumber, OSB, engineered SCL</t>
  </si>
  <si>
    <t>2x4/2x6 wall studs, stud packs</t>
  </si>
  <si>
    <t>Bearing plates, hangers, straps, holdowns</t>
  </si>
  <si>
    <t>Roof truss families G1–P2</t>
  </si>
  <si>
    <t>2x4/2x6 EXT &amp; INT, Picasso, OSB, XPS</t>
  </si>
  <si>
    <t>Single, double, sliding, garage, closet</t>
  </si>
  <si>
    <t>Type-based 3050, 2030, 6050</t>
  </si>
  <si>
    <t>Basic ceiling assemblies</t>
  </si>
  <si>
    <t>PT slab, FAU platform decking</t>
  </si>
  <si>
    <t>Basic roof assemblies</t>
  </si>
  <si>
    <t>Receptacles, switches, J-boxes, panels</t>
  </si>
  <si>
    <t>6” LED recessed cans, wet-rated discs</t>
  </si>
  <si>
    <t>Smoke / CO detectors</t>
  </si>
  <si>
    <t>HVAC unit, diffusers, vents, intakes</t>
  </si>
  <si>
    <t>Cassettes (tub, shower, lav, WC, WH, gas)</t>
  </si>
  <si>
    <t>PVC DWV, Viega PEX (red/blue), CSST</t>
  </si>
  <si>
    <t>Bends, tees, reducers, press-fit elbows</t>
  </si>
  <si>
    <t>TracPipe manifolds</t>
  </si>
  <si>
    <t>#6–#14 conductors, MC, conduit, smurf</t>
  </si>
  <si>
    <t>Notches, weep screeds, penetrations</t>
  </si>
  <si>
    <t>Anchor bolt + leveling plate groups</t>
  </si>
  <si>
    <t>TOTAL</t>
  </si>
  <si>
    <t>All categories · entire bill of materials</t>
  </si>
  <si>
    <t>EXECUTION PROFILE</t>
  </si>
  <si>
    <t>PRE-INSTALL</t>
  </si>
  <si>
    <t>EXISTING</t>
  </si>
  <si>
    <t>Source: Revit BOM export · Summerstone 1320P · Live-linked to underlying schedule. Counts and lengths recompute automatically when source updates.</t>
  </si>
  <si>
    <t>TEKTONOS</t>
  </si>
  <si>
    <t>Old-school construction. New-school technology.</t>
  </si>
  <si>
    <t>PAGE 1 / 1</t>
  </si>
  <si>
    <t>BOM-EXEC-001</t>
  </si>
  <si>
    <t>TektonOS  //  Bill of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</si>
</sst>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#,##0&quot; ft&quot;"/>
    <numFmt numFmtId="166" formatCode="#,##0;;\-"/>
    <numFmt numFmtId="167" formatCode="0.0%"/>
  </numFmts>
  <fonts count="3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9"/>
      <color rgb="FFFFC527"/>
      <name val="Aptos"/>
    </font>
    <font>
      <b/>
      <sz val="9"/>
      <color rgb="FFFFC527"/>
      <name val="Aptos"/>
    </font>
    <font>
      <b/>
      <sz val="11"/>
      <color rgb="FFFAF8F5"/>
      <name val="Aptos"/>
    </font>
    <font>
      <i/>
      <sz val="8"/>
      <color rgb="FF262626"/>
      <name val="Aptos"/>
    </font>
    <font>
      <sz val="9"/>
      <color rgb="FFFAF8F5"/>
      <name val="Aptos"/>
    </font>
    <font>
      <b/>
      <sz val="22"/>
      <color rgb="FFFAF8F5"/>
      <name val="Aptos"/>
    </font>
    <font>
      <b/>
      <sz val="14"/>
      <color rgb="FFFAF8F5"/>
      <name val="Aptos"/>
    </font>
    <font>
      <b/>
      <sz val="10"/>
      <color rgb="FFFFC527"/>
      <name val="Aptos"/>
    </font>
    <font>
      <b/>
      <sz val="12"/>
      <color rgb="FFFAF8F5"/>
      <name val="Aptos"/>
    </font>
    <font>
      <b/>
      <sz val="11"/>
      <color rgb="FF1B4F72"/>
      <name val="Aptos"/>
    </font>
    <font>
      <b/>
      <sz val="10"/>
      <color rgb="FFFAF8F5"/>
      <name val="Aptos"/>
    </font>
    <font>
      <b/>
      <sz val="32"/>
      <color rgb="FFFFC527"/>
      <name val="Aptos"/>
    </font>
    <font>
      <b/>
      <sz val="28"/>
      <color rgb="FFFFC527"/>
      <name val="Aptos"/>
    </font>
    <font>
      <i/>
      <sz val="9"/>
      <color rgb="FFFAF8F5"/>
      <name val="Aptos"/>
    </font>
    <font>
      <b/>
      <sz val="10"/>
      <color rgb="FF262626"/>
      <name val="Aptos"/>
    </font>
    <font>
      <i/>
      <sz val="9"/>
      <color rgb="FF262626"/>
      <name val="Aptos"/>
    </font>
    <font>
      <sz val="10"/>
      <color rgb="FF262626"/>
      <name val="Aptos"/>
    </font>
    <font>
      <b/>
      <sz val="10"/>
      <color rgb="FF1B4F72"/>
      <name val="Aptos"/>
    </font>
    <font>
      <b/>
      <sz val="11"/>
      <color rgb="FFFFC527"/>
      <name val="Aptos"/>
    </font>
    <font>
      <b/>
      <sz val="26"/>
      <color rgb="FFFAF8F5"/>
      <name val="Aptos"/>
    </font>
    <font>
      <i/>
      <sz val="10"/>
      <color rgb="FFFFC527"/>
      <name val="Aptos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B4F72"/>
        <bgColor indexed="64"/>
      </patternFill>
    </fill>
    <fill>
      <patternFill patternType="solid">
        <fgColor rgb="FFFFC527"/>
        <bgColor indexed="64"/>
      </patternFill>
    </fill>
    <fill>
      <patternFill patternType="solid">
        <fgColor rgb="FFFAF8F5"/>
        <bgColor indexed="64"/>
      </patternFill>
    </fill>
    <fill>
      <patternFill patternType="solid">
        <fgColor rgb="FF262626"/>
        <bgColor indexed="64"/>
      </patternFill>
    </fill>
    <fill>
      <patternFill patternType="solid">
        <fgColor rgb="FFF1EDE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rgb="FFFFC527"/>
      </top>
      <bottom/>
      <diagonal/>
    </border>
    <border>
      <left/>
      <right/>
      <top/>
      <bottom style="medium">
        <color rgb="FF1B4F72"/>
      </bottom>
      <diagonal/>
    </border>
    <border>
      <left/>
      <right/>
      <top/>
      <bottom style="thick">
        <color rgb="FFFFC527"/>
      </bottom>
      <diagonal/>
    </border>
    <border>
      <left/>
      <right/>
      <top style="thin">
        <color rgb="FFD9D2C5"/>
      </top>
      <bottom style="thin">
        <color rgb="FFD9D2C5"/>
      </bottom>
      <diagonal/>
    </border>
    <border>
      <left/>
      <right/>
      <top style="thin">
        <color rgb="FFD9D2C5"/>
      </top>
      <bottom/>
      <diagonal/>
    </border>
    <border>
      <left style="thick">
        <color rgb="FF1B4F72"/>
      </left>
      <right/>
      <top style="thick">
        <color rgb="FFFFC527"/>
      </top>
      <bottom/>
      <diagonal/>
    </border>
    <border>
      <left style="thick">
        <color rgb="FF1B4F72"/>
      </left>
      <right/>
      <top style="thin">
        <color rgb="FFD9D2C5"/>
      </top>
      <bottom style="thin">
        <color rgb="FFD9D2C5"/>
      </bottom>
      <diagonal/>
    </border>
    <border>
      <left style="thick">
        <color rgb="FF1B4F72"/>
      </left>
      <right/>
      <top style="thin">
        <color rgb="FFD9D2C5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4">
    <xf numFmtId="0" fontId="0" fillId="0" borderId="0" xfId="0"/>
    <xf numFmtId="11" fontId="0" fillId="0" borderId="0" xfId="0" applyNumberFormat="1"/>
    <xf numFmtId="0" fontId="0" fillId="34" borderId="0" xfId="0" applyFill="1"/>
    <xf numFmtId="0" fontId="0" fillId="35" borderId="0" xfId="0" applyFill="1"/>
    <xf numFmtId="0" fontId="24" fillId="33" borderId="0" xfId="0" applyFont="1" applyFill="1" applyAlignment="1">
      <alignment horizontal="right"/>
    </xf>
    <xf numFmtId="0" fontId="25" fillId="33" borderId="0" xfId="0" applyFont="1" applyFill="1" applyAlignment="1">
      <alignment horizontal="left"/>
    </xf>
    <xf numFmtId="164" fontId="26" fillId="33" borderId="0" xfId="0" applyNumberFormat="1" applyFont="1" applyFill="1" applyAlignment="1">
      <alignment horizontal="right"/>
    </xf>
    <xf numFmtId="0" fontId="28" fillId="33" borderId="0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8" fillId="33" borderId="0" xfId="0" applyFont="1" applyFill="1" applyBorder="1" applyAlignment="1">
      <alignment horizontal="right" vertical="center"/>
    </xf>
    <xf numFmtId="0" fontId="32" fillId="35" borderId="15" xfId="0" applyFont="1" applyFill="1" applyBorder="1" applyAlignment="1">
      <alignment horizontal="left" vertical="center"/>
    </xf>
    <xf numFmtId="0" fontId="33" fillId="35" borderId="10" xfId="0" applyFont="1" applyFill="1" applyBorder="1" applyAlignment="1">
      <alignment horizontal="left" vertical="center"/>
    </xf>
    <xf numFmtId="3" fontId="34" fillId="35" borderId="10" xfId="0" applyNumberFormat="1" applyFont="1" applyFill="1" applyBorder="1" applyAlignment="1">
      <alignment horizontal="center" vertical="center"/>
    </xf>
    <xf numFmtId="3" fontId="35" fillId="35" borderId="10" xfId="0" applyNumberFormat="1" applyFont="1" applyFill="1" applyBorder="1" applyAlignment="1">
      <alignment horizontal="center" vertical="center"/>
    </xf>
    <xf numFmtId="166" fontId="34" fillId="35" borderId="10" xfId="0" applyNumberFormat="1" applyFont="1" applyFill="1" applyBorder="1" applyAlignment="1">
      <alignment horizontal="center" vertical="center"/>
    </xf>
    <xf numFmtId="166" fontId="34" fillId="35" borderId="10" xfId="0" applyNumberFormat="1" applyFont="1" applyFill="1" applyBorder="1" applyAlignment="1">
      <alignment horizontal="right" vertical="center"/>
    </xf>
    <xf numFmtId="167" fontId="35" fillId="35" borderId="10" xfId="0" applyNumberFormat="1" applyFont="1" applyFill="1" applyBorder="1" applyAlignment="1">
      <alignment horizontal="right" vertical="center"/>
    </xf>
    <xf numFmtId="0" fontId="32" fillId="37" borderId="17" xfId="0" applyFont="1" applyFill="1" applyBorder="1" applyAlignment="1">
      <alignment horizontal="left" vertical="center"/>
    </xf>
    <xf numFmtId="0" fontId="33" fillId="37" borderId="14" xfId="0" applyFont="1" applyFill="1" applyBorder="1" applyAlignment="1">
      <alignment horizontal="left" vertical="center"/>
    </xf>
    <xf numFmtId="3" fontId="34" fillId="37" borderId="14" xfId="0" applyNumberFormat="1" applyFont="1" applyFill="1" applyBorder="1" applyAlignment="1">
      <alignment horizontal="center" vertical="center"/>
    </xf>
    <xf numFmtId="3" fontId="35" fillId="37" borderId="14" xfId="0" applyNumberFormat="1" applyFont="1" applyFill="1" applyBorder="1" applyAlignment="1">
      <alignment horizontal="center" vertical="center"/>
    </xf>
    <xf numFmtId="166" fontId="34" fillId="37" borderId="14" xfId="0" applyNumberFormat="1" applyFont="1" applyFill="1" applyBorder="1" applyAlignment="1">
      <alignment horizontal="center" vertical="center"/>
    </xf>
    <xf numFmtId="166" fontId="34" fillId="37" borderId="14" xfId="0" applyNumberFormat="1" applyFont="1" applyFill="1" applyBorder="1" applyAlignment="1">
      <alignment horizontal="right" vertical="center"/>
    </xf>
    <xf numFmtId="167" fontId="35" fillId="37" borderId="14" xfId="0" applyNumberFormat="1" applyFont="1" applyFill="1" applyBorder="1" applyAlignment="1">
      <alignment horizontal="right" vertical="center"/>
    </xf>
    <xf numFmtId="0" fontId="32" fillId="35" borderId="17" xfId="0" applyFont="1" applyFill="1" applyBorder="1" applyAlignment="1">
      <alignment horizontal="left" vertical="center"/>
    </xf>
    <xf numFmtId="0" fontId="33" fillId="35" borderId="14" xfId="0" applyFont="1" applyFill="1" applyBorder="1" applyAlignment="1">
      <alignment horizontal="left" vertical="center"/>
    </xf>
    <xf numFmtId="3" fontId="34" fillId="35" borderId="14" xfId="0" applyNumberFormat="1" applyFont="1" applyFill="1" applyBorder="1" applyAlignment="1">
      <alignment horizontal="center" vertical="center"/>
    </xf>
    <xf numFmtId="3" fontId="35" fillId="35" borderId="14" xfId="0" applyNumberFormat="1" applyFont="1" applyFill="1" applyBorder="1" applyAlignment="1">
      <alignment horizontal="center" vertical="center"/>
    </xf>
    <xf numFmtId="166" fontId="34" fillId="35" borderId="14" xfId="0" applyNumberFormat="1" applyFont="1" applyFill="1" applyBorder="1" applyAlignment="1">
      <alignment horizontal="center" vertical="center"/>
    </xf>
    <xf numFmtId="166" fontId="34" fillId="35" borderId="14" xfId="0" applyNumberFormat="1" applyFont="1" applyFill="1" applyBorder="1" applyAlignment="1">
      <alignment horizontal="right" vertical="center"/>
    </xf>
    <xf numFmtId="167" fontId="35" fillId="35" borderId="14" xfId="0" applyNumberFormat="1" applyFont="1" applyFill="1" applyBorder="1" applyAlignment="1">
      <alignment horizontal="right" vertical="center"/>
    </xf>
    <xf numFmtId="0" fontId="32" fillId="35" borderId="16" xfId="0" applyFont="1" applyFill="1" applyBorder="1" applyAlignment="1">
      <alignment horizontal="left" vertical="center"/>
    </xf>
    <xf numFmtId="0" fontId="33" fillId="35" borderId="13" xfId="0" applyFont="1" applyFill="1" applyBorder="1" applyAlignment="1">
      <alignment horizontal="left" vertical="center"/>
    </xf>
    <xf numFmtId="3" fontId="34" fillId="35" borderId="13" xfId="0" applyNumberFormat="1" applyFont="1" applyFill="1" applyBorder="1" applyAlignment="1">
      <alignment horizontal="center" vertical="center"/>
    </xf>
    <xf numFmtId="3" fontId="35" fillId="35" borderId="13" xfId="0" applyNumberFormat="1" applyFont="1" applyFill="1" applyBorder="1" applyAlignment="1">
      <alignment horizontal="center" vertical="center"/>
    </xf>
    <xf numFmtId="166" fontId="34" fillId="35" borderId="13" xfId="0" applyNumberFormat="1" applyFont="1" applyFill="1" applyBorder="1" applyAlignment="1">
      <alignment horizontal="center" vertical="center"/>
    </xf>
    <xf numFmtId="166" fontId="34" fillId="35" borderId="13" xfId="0" applyNumberFormat="1" applyFont="1" applyFill="1" applyBorder="1" applyAlignment="1">
      <alignment horizontal="right" vertical="center"/>
    </xf>
    <xf numFmtId="167" fontId="35" fillId="35" borderId="13" xfId="0" applyNumberFormat="1" applyFont="1" applyFill="1" applyBorder="1" applyAlignment="1">
      <alignment horizontal="right" vertical="center"/>
    </xf>
    <xf numFmtId="0" fontId="36" fillId="33" borderId="0" xfId="0" applyFont="1" applyFill="1" applyAlignment="1">
      <alignment horizontal="left" vertical="center"/>
    </xf>
    <xf numFmtId="3" fontId="20" fillId="33" borderId="0" xfId="0" applyNumberFormat="1" applyFont="1" applyFill="1" applyAlignment="1">
      <alignment horizontal="center" vertical="center"/>
    </xf>
    <xf numFmtId="3" fontId="36" fillId="33" borderId="0" xfId="0" applyNumberFormat="1" applyFont="1" applyFill="1" applyAlignment="1">
      <alignment horizontal="center" vertical="center"/>
    </xf>
    <xf numFmtId="3" fontId="20" fillId="33" borderId="0" xfId="0" applyNumberFormat="1" applyFont="1" applyFill="1" applyAlignment="1">
      <alignment horizontal="right" vertical="center"/>
    </xf>
    <xf numFmtId="167" fontId="36" fillId="33" borderId="0" xfId="0" applyNumberFormat="1" applyFont="1" applyFill="1" applyAlignment="1">
      <alignment horizontal="right" vertical="center"/>
    </xf>
    <xf numFmtId="0" fontId="31" fillId="33" borderId="0" xfId="0" applyFont="1" applyFill="1" applyAlignment="1">
      <alignment vertical="center"/>
    </xf>
    <xf numFmtId="0" fontId="20" fillId="36" borderId="0" xfId="0" applyFont="1" applyFill="1" applyAlignment="1">
      <alignment horizontal="left"/>
    </xf>
    <xf numFmtId="0" fontId="22" fillId="36" borderId="0" xfId="0" applyFont="1" applyFill="1" applyAlignment="1">
      <alignment horizontal="right"/>
    </xf>
    <xf numFmtId="0" fontId="19" fillId="36" borderId="0" xfId="0" applyFont="1" applyFill="1" applyAlignment="1">
      <alignment horizontal="right"/>
    </xf>
    <xf numFmtId="0" fontId="28" fillId="36" borderId="10" xfId="0" applyFont="1" applyFill="1" applyBorder="1" applyAlignment="1">
      <alignment horizontal="center" vertical="center"/>
    </xf>
    <xf numFmtId="3" fontId="29" fillId="36" borderId="0" xfId="0" applyNumberFormat="1" applyFont="1" applyFill="1" applyAlignment="1">
      <alignment horizontal="center" vertical="center"/>
    </xf>
    <xf numFmtId="0" fontId="31" fillId="36" borderId="11" xfId="0" applyFont="1" applyFill="1" applyBorder="1" applyAlignment="1">
      <alignment horizontal="center" vertical="center"/>
    </xf>
    <xf numFmtId="165" fontId="30" fillId="36" borderId="0" xfId="0" applyNumberFormat="1" applyFont="1" applyFill="1" applyAlignment="1">
      <alignment horizontal="center" vertical="center"/>
    </xf>
    <xf numFmtId="0" fontId="25" fillId="33" borderId="0" xfId="0" applyFont="1" applyFill="1" applyAlignment="1">
      <alignment horizontal="center" vertical="center"/>
    </xf>
    <xf numFmtId="3" fontId="37" fillId="33" borderId="0" xfId="0" applyNumberFormat="1" applyFont="1" applyFill="1" applyAlignment="1">
      <alignment horizontal="center" vertical="center"/>
    </xf>
    <xf numFmtId="0" fontId="18" fillId="33" borderId="0" xfId="0" applyFont="1" applyFill="1" applyAlignment="1">
      <alignment horizontal="center" vertical="center"/>
    </xf>
    <xf numFmtId="0" fontId="25" fillId="36" borderId="0" xfId="0" applyFont="1" applyFill="1" applyAlignment="1">
      <alignment horizontal="center" vertical="center"/>
    </xf>
    <xf numFmtId="3" fontId="37" fillId="36" borderId="0" xfId="0" applyNumberFormat="1" applyFont="1" applyFill="1" applyAlignment="1">
      <alignment horizontal="center" vertical="center"/>
    </xf>
    <xf numFmtId="0" fontId="18" fillId="36" borderId="0" xfId="0" applyFont="1" applyFill="1" applyAlignment="1">
      <alignment horizontal="center" vertical="center"/>
    </xf>
    <xf numFmtId="0" fontId="38" fillId="36" borderId="0" xfId="0" applyFont="1" applyFill="1" applyAlignment="1">
      <alignment horizontal="left"/>
    </xf>
    <xf numFmtId="0" fontId="27" fillId="35" borderId="0" xfId="0" applyFont="1" applyFill="1" applyAlignment="1">
      <alignment horizontal="left"/>
    </xf>
    <xf numFmtId="0" fontId="27" fillId="35" borderId="12" xfId="0" applyFont="1" applyFill="1" applyBorder="1" applyAlignment="1">
      <alignment horizontal="left"/>
    </xf>
    <xf numFmtId="0" fontId="21" fillId="35" borderId="0" xfId="0" applyFont="1" applyFill="1" applyAlignment="1">
      <alignment horizontal="left"/>
    </xf>
    <xf numFmtId="0" fontId="23" fillId="33" borderId="0" xfId="0" applyFont="1" applyFill="1" applyAlignment="1"/>
    <xf numFmtId="0" fontId="25" fillId="33" borderId="0" xfId="0" applyFont="1" applyFill="1" applyAlignment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77CC75B-29A0-A548-AA62-219E3F0D99C0}">
  <we:reference id="WA200009404" version="1.0.0.8" store="Omex" storeType="OMEX"/>
  <we:alternateReferences>
    <we:reference id="WA200009404" version="1.0.0.8" store="WA200009404" storeType="OMEX"/>
  </we:alternateReferences>
  <we:properties>
    <we:property name="claude.fileId" value="&quot;e13cef10-3c64-43b6-b67d-33bb59240804&quot;"/>
  </we:properties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F4A32-2319-254F-94F7-71E1CABB349B}">
  <sheetPr>
    <pageSetUpPr fitToPage="1"/>
  </sheetPr>
  <dimension ref="A1:H42"/>
  <sheetViews>
    <sheetView showGridLines="0" tabSelected="1" workbookViewId="0">
      <selection activeCell="A35" sqref="A35:H35"/>
    </sheetView>
  </sheetViews>
  <sheetFormatPr baseColWidth="10" defaultRowHeight="16" x14ac:dyDescent="0.2"/>
  <cols>
    <col min="1" max="1" width="16" style="63" customWidth="1"/>
    <col min="2" max="2" width="28" style="63" customWidth="1"/>
    <col min="3" max="3" width="8" style="63" customWidth="1"/>
    <col min="4" max="5" width="9.33203125" style="63" customWidth="1"/>
    <col min="6" max="6" width="8" style="63" customWidth="1"/>
    <col min="7" max="7" width="9.33203125" style="63" customWidth="1"/>
    <col min="8" max="8" width="10.6640625" style="63" customWidth="1"/>
    <col min="9" max="16384" width="10.83203125" style="63"/>
  </cols>
  <sheetData>
    <row r="1" spans="1:8" customFormat="1" ht="36" customHeight="1" x14ac:dyDescent="0.35">
      <c r="A1" s="61" t="s">
        <v>542</v>
      </c>
      <c r="B1" s="61"/>
      <c r="C1" s="61"/>
      <c r="D1" s="61"/>
      <c r="E1" s="5" t="s">
        <v>489</v>
      </c>
      <c r="F1" s="61"/>
      <c r="G1" s="5"/>
      <c r="H1" s="4" t="s">
        <v>490</v>
      </c>
    </row>
    <row r="2" spans="1:8" customFormat="1" ht="18" customHeight="1" x14ac:dyDescent="0.2">
      <c r="A2" s="62" t="s">
        <v>491</v>
      </c>
      <c r="B2" s="62"/>
      <c r="C2" s="62"/>
      <c r="D2" s="62"/>
      <c r="E2" s="5" t="s">
        <v>492</v>
      </c>
      <c r="F2" s="62"/>
      <c r="G2" s="5"/>
      <c r="H2" s="6">
        <v>45888</v>
      </c>
    </row>
    <row r="3" spans="1:8" customFormat="1" ht="6" customHeight="1" x14ac:dyDescent="0.2">
      <c r="A3" s="2"/>
      <c r="B3" s="2"/>
      <c r="C3" s="2"/>
      <c r="D3" s="2"/>
      <c r="E3" s="2"/>
      <c r="F3" s="2"/>
      <c r="G3" s="2"/>
      <c r="H3" s="2"/>
    </row>
    <row r="4" spans="1:8" customFormat="1" ht="8" customHeight="1" x14ac:dyDescent="0.2">
      <c r="A4" s="3"/>
      <c r="B4" s="3"/>
      <c r="C4" s="3"/>
      <c r="D4" s="3"/>
      <c r="E4" s="3"/>
      <c r="F4" s="3"/>
      <c r="G4" s="3"/>
      <c r="H4" s="3"/>
    </row>
    <row r="5" spans="1:8" customFormat="1" ht="20" customHeight="1" thickBot="1" x14ac:dyDescent="0.25">
      <c r="A5" s="59" t="s">
        <v>493</v>
      </c>
      <c r="B5" s="59"/>
      <c r="C5" s="59"/>
      <c r="D5" s="59"/>
      <c r="E5" s="59"/>
      <c r="F5" s="59"/>
      <c r="G5" s="59"/>
      <c r="H5" s="59"/>
    </row>
    <row r="6" spans="1:8" customFormat="1" ht="22" customHeight="1" thickTop="1" x14ac:dyDescent="0.2">
      <c r="A6" s="47" t="s">
        <v>494</v>
      </c>
      <c r="B6" s="47"/>
      <c r="C6" s="47" t="s">
        <v>495</v>
      </c>
      <c r="D6" s="47"/>
      <c r="E6" s="47" t="s">
        <v>496</v>
      </c>
      <c r="F6" s="47"/>
      <c r="G6" s="47" t="s">
        <v>497</v>
      </c>
      <c r="H6" s="47"/>
    </row>
    <row r="7" spans="1:8" customFormat="1" ht="48" customHeight="1" x14ac:dyDescent="0.2">
      <c r="A7" s="48">
        <f>COUNTA('Summerstone 1320P BOM 2025-08-1'!A2:A173)</f>
        <v>172</v>
      </c>
      <c r="B7" s="48"/>
      <c r="C7" s="48" cm="1">
        <f t="array" ref="C7">SUMPRODUCT(1/COUNTIF('Summerstone 1320P BOM 2025-08-1'!A2:A173,'Summerstone 1320P BOM 2025-08-1'!A2:A173))</f>
        <v>20.999999999999996</v>
      </c>
      <c r="D7" s="48"/>
      <c r="E7" s="48">
        <f>SUM('Summerstone 1320P BOM 2025-08-1'!J2:J173)</f>
        <v>3603</v>
      </c>
      <c r="F7" s="48"/>
      <c r="G7" s="50">
        <f>ROUND(SUMIF('Summerstone 1320P BOM 2025-08-1'!K2:K173,"&lt;&gt;N/A",'Summerstone 1320P BOM 2025-08-1'!K2:K173)/12,0)</f>
        <v>4448</v>
      </c>
      <c r="H7" s="50"/>
    </row>
    <row r="8" spans="1:8" customFormat="1" ht="16" customHeight="1" thickBot="1" x14ac:dyDescent="0.25">
      <c r="A8" s="49" t="s">
        <v>498</v>
      </c>
      <c r="B8" s="49"/>
      <c r="C8" s="49" t="s">
        <v>499</v>
      </c>
      <c r="D8" s="49"/>
      <c r="E8" s="49" t="s">
        <v>500</v>
      </c>
      <c r="F8" s="49"/>
      <c r="G8" s="49" t="s">
        <v>501</v>
      </c>
      <c r="H8" s="49"/>
    </row>
    <row r="9" spans="1:8" customFormat="1" ht="10" customHeight="1" x14ac:dyDescent="0.2">
      <c r="A9" s="3"/>
      <c r="B9" s="3"/>
      <c r="C9" s="3"/>
      <c r="D9" s="3"/>
      <c r="E9" s="3"/>
      <c r="F9" s="3"/>
      <c r="G9" s="3"/>
      <c r="H9" s="3"/>
    </row>
    <row r="10" spans="1:8" customFormat="1" ht="22" customHeight="1" x14ac:dyDescent="0.2">
      <c r="A10" s="58" t="s">
        <v>502</v>
      </c>
      <c r="B10" s="58"/>
      <c r="C10" s="58"/>
      <c r="D10" s="58"/>
      <c r="E10" s="58"/>
      <c r="F10" s="58"/>
      <c r="G10" s="58"/>
      <c r="H10" s="58"/>
    </row>
    <row r="11" spans="1:8" customFormat="1" ht="20" customHeight="1" thickBot="1" x14ac:dyDescent="0.25">
      <c r="A11" s="7" t="s">
        <v>503</v>
      </c>
      <c r="B11" s="7" t="s">
        <v>504</v>
      </c>
      <c r="C11" s="8" t="s">
        <v>505</v>
      </c>
      <c r="D11" s="8" t="s">
        <v>506</v>
      </c>
      <c r="E11" s="8" t="s">
        <v>507</v>
      </c>
      <c r="F11" s="8" t="s">
        <v>508</v>
      </c>
      <c r="G11" s="9" t="s">
        <v>509</v>
      </c>
      <c r="H11" s="9" t="s">
        <v>510</v>
      </c>
    </row>
    <row r="12" spans="1:8" customFormat="1" ht="17" customHeight="1" thickTop="1" x14ac:dyDescent="0.2">
      <c r="A12" s="10" t="s">
        <v>390</v>
      </c>
      <c r="B12" s="11" t="s">
        <v>511</v>
      </c>
      <c r="C12" s="12">
        <f>COUNTIF('Summerstone 1320P BOM 2025-08-1'!$A:$A,$A12)</f>
        <v>16</v>
      </c>
      <c r="D12" s="13">
        <f>SUMIF('Summerstone 1320P BOM 2025-08-1'!$A:$A,$A12,'Summerstone 1320P BOM 2025-08-1'!$J:$J)</f>
        <v>702</v>
      </c>
      <c r="E12" s="14">
        <f>COUNTIFS('Summerstone 1320P BOM 2025-08-1'!$A:$A,$A12,'Summerstone 1320P BOM 2025-08-1'!$G:$G,"Factory")</f>
        <v>13</v>
      </c>
      <c r="F12" s="14">
        <f>COUNTIFS('Summerstone 1320P BOM 2025-08-1'!$A:$A,$A12,'Summerstone 1320P BOM 2025-08-1'!$G:$G,"Site")</f>
        <v>2</v>
      </c>
      <c r="G12" s="15">
        <f>IFERROR(ROUND(SUMIFS('Summerstone 1320P BOM 2025-08-1'!$K$2:$K$173,'Summerstone 1320P BOM 2025-08-1'!$A$2:$A$173,$A12,'Summerstone 1320P BOM 2025-08-1'!$K$2:$K$173,"&gt;0")/12,0),0)</f>
        <v>236</v>
      </c>
      <c r="H12" s="16">
        <f>IFERROR(D12/$E$7,0)</f>
        <v>0.1948376353039134</v>
      </c>
    </row>
    <row r="13" spans="1:8" customFormat="1" ht="17" customHeight="1" x14ac:dyDescent="0.2">
      <c r="A13" s="17" t="s">
        <v>322</v>
      </c>
      <c r="B13" s="18" t="s">
        <v>512</v>
      </c>
      <c r="C13" s="19">
        <f>COUNTIF('Summerstone 1320P BOM 2025-08-1'!$A:$A,$A13)</f>
        <v>7</v>
      </c>
      <c r="D13" s="20">
        <f>SUMIF('Summerstone 1320P BOM 2025-08-1'!$A:$A,$A13,'Summerstone 1320P BOM 2025-08-1'!$J:$J)</f>
        <v>713</v>
      </c>
      <c r="E13" s="21">
        <f>COUNTIFS('Summerstone 1320P BOM 2025-08-1'!$A:$A,$A13,'Summerstone 1320P BOM 2025-08-1'!$G:$G,"Factory")</f>
        <v>5</v>
      </c>
      <c r="F13" s="21">
        <f>COUNTIFS('Summerstone 1320P BOM 2025-08-1'!$A:$A,$A13,'Summerstone 1320P BOM 2025-08-1'!$G:$G,"Site")</f>
        <v>2</v>
      </c>
      <c r="G13" s="22">
        <f>IFERROR(ROUND(SUMIFS('Summerstone 1320P BOM 2025-08-1'!$K$2:$K$173,'Summerstone 1320P BOM 2025-08-1'!$A$2:$A$173,$A13,'Summerstone 1320P BOM 2025-08-1'!$K$2:$K$173,"&gt;0")/12,0),0)</f>
        <v>3703</v>
      </c>
      <c r="H13" s="23">
        <f t="shared" ref="H13:H32" si="0">IFERROR(D13/$E$7,0)</f>
        <v>0.19789064668331946</v>
      </c>
    </row>
    <row r="14" spans="1:8" customFormat="1" ht="17" customHeight="1" x14ac:dyDescent="0.2">
      <c r="A14" s="24" t="s">
        <v>352</v>
      </c>
      <c r="B14" s="25" t="s">
        <v>513</v>
      </c>
      <c r="C14" s="26">
        <f>COUNTIF('Summerstone 1320P BOM 2025-08-1'!$A:$A,$A14)</f>
        <v>12</v>
      </c>
      <c r="D14" s="27">
        <f>SUMIF('Summerstone 1320P BOM 2025-08-1'!$A:$A,$A14,'Summerstone 1320P BOM 2025-08-1'!$J:$J)</f>
        <v>452</v>
      </c>
      <c r="E14" s="28">
        <f>COUNTIFS('Summerstone 1320P BOM 2025-08-1'!$A:$A,$A14,'Summerstone 1320P BOM 2025-08-1'!$G:$G,"Factory")</f>
        <v>7</v>
      </c>
      <c r="F14" s="28">
        <f>COUNTIFS('Summerstone 1320P BOM 2025-08-1'!$A:$A,$A14,'Summerstone 1320P BOM 2025-08-1'!$G:$G,"Site")</f>
        <v>3</v>
      </c>
      <c r="G14" s="29">
        <f>IFERROR(ROUND(SUMIFS('Summerstone 1320P BOM 2025-08-1'!$K$2:$K$173,'Summerstone 1320P BOM 2025-08-1'!$A$2:$A$173,$A14,'Summerstone 1320P BOM 2025-08-1'!$K$2:$K$173,"&gt;0")/12,0),0)</f>
        <v>0</v>
      </c>
      <c r="H14" s="30">
        <f t="shared" si="0"/>
        <v>0.12545101304468498</v>
      </c>
    </row>
    <row r="15" spans="1:8" customFormat="1" ht="17" customHeight="1" x14ac:dyDescent="0.2">
      <c r="A15" s="17" t="s">
        <v>429</v>
      </c>
      <c r="B15" s="18" t="s">
        <v>514</v>
      </c>
      <c r="C15" s="19">
        <f>COUNTIF('Summerstone 1320P BOM 2025-08-1'!$A:$A,$A15)</f>
        <v>9</v>
      </c>
      <c r="D15" s="20">
        <f>SUMIF('Summerstone 1320P BOM 2025-08-1'!$A:$A,$A15,'Summerstone 1320P BOM 2025-08-1'!$J:$J)</f>
        <v>84</v>
      </c>
      <c r="E15" s="21">
        <f>COUNTIFS('Summerstone 1320P BOM 2025-08-1'!$A:$A,$A15,'Summerstone 1320P BOM 2025-08-1'!$G:$G,"Factory")</f>
        <v>0</v>
      </c>
      <c r="F15" s="21">
        <f>COUNTIFS('Summerstone 1320P BOM 2025-08-1'!$A:$A,$A15,'Summerstone 1320P BOM 2025-08-1'!$G:$G,"Site")</f>
        <v>0</v>
      </c>
      <c r="G15" s="22">
        <f>IFERROR(ROUND(SUMIFS('Summerstone 1320P BOM 2025-08-1'!$K$2:$K$173,'Summerstone 1320P BOM 2025-08-1'!$A$2:$A$173,$A15,'Summerstone 1320P BOM 2025-08-1'!$K$2:$K$173,"&gt;0")/12,0),0)</f>
        <v>102</v>
      </c>
      <c r="H15" s="23">
        <f t="shared" si="0"/>
        <v>2.331390507910075E-2</v>
      </c>
    </row>
    <row r="16" spans="1:8" customFormat="1" ht="17" customHeight="1" x14ac:dyDescent="0.2">
      <c r="A16" s="24" t="s">
        <v>449</v>
      </c>
      <c r="B16" s="25" t="s">
        <v>515</v>
      </c>
      <c r="C16" s="26">
        <f>COUNTIF('Summerstone 1320P BOM 2025-08-1'!$A:$A,$A16)</f>
        <v>6</v>
      </c>
      <c r="D16" s="27">
        <f>SUMIF('Summerstone 1320P BOM 2025-08-1'!$A:$A,$A16,'Summerstone 1320P BOM 2025-08-1'!$J:$J)</f>
        <v>185</v>
      </c>
      <c r="E16" s="28">
        <f>COUNTIFS('Summerstone 1320P BOM 2025-08-1'!$A:$A,$A16,'Summerstone 1320P BOM 2025-08-1'!$G:$G,"Factory")</f>
        <v>5</v>
      </c>
      <c r="F16" s="28">
        <f>COUNTIFS('Summerstone 1320P BOM 2025-08-1'!$A:$A,$A16,'Summerstone 1320P BOM 2025-08-1'!$G:$G,"Site")</f>
        <v>1</v>
      </c>
      <c r="G16" s="29">
        <f>IFERROR(ROUND(SUMIFS('Summerstone 1320P BOM 2025-08-1'!$K$2:$K$173,'Summerstone 1320P BOM 2025-08-1'!$A$2:$A$173,$A16,'Summerstone 1320P BOM 2025-08-1'!$K$2:$K$173,"&gt;0")/12,0),0)</f>
        <v>71</v>
      </c>
      <c r="H16" s="30">
        <f t="shared" si="0"/>
        <v>5.1346100471829033E-2</v>
      </c>
    </row>
    <row r="17" spans="1:8" customFormat="1" ht="17" customHeight="1" x14ac:dyDescent="0.2">
      <c r="A17" s="17" t="s">
        <v>25</v>
      </c>
      <c r="B17" s="18" t="s">
        <v>516</v>
      </c>
      <c r="C17" s="19">
        <f>COUNTIF('Summerstone 1320P BOM 2025-08-1'!$A:$A,$A17)</f>
        <v>9</v>
      </c>
      <c r="D17" s="20">
        <f>SUMIF('Summerstone 1320P BOM 2025-08-1'!$A:$A,$A17,'Summerstone 1320P BOM 2025-08-1'!$J:$J)</f>
        <v>18</v>
      </c>
      <c r="E17" s="21">
        <f>COUNTIFS('Summerstone 1320P BOM 2025-08-1'!$A:$A,$A17,'Summerstone 1320P BOM 2025-08-1'!$G:$G,"Factory")</f>
        <v>9</v>
      </c>
      <c r="F17" s="21">
        <f>COUNTIFS('Summerstone 1320P BOM 2025-08-1'!$A:$A,$A17,'Summerstone 1320P BOM 2025-08-1'!$G:$G,"Site")</f>
        <v>0</v>
      </c>
      <c r="G17" s="22">
        <f>IFERROR(ROUND(SUMIFS('Summerstone 1320P BOM 2025-08-1'!$K$2:$K$173,'Summerstone 1320P BOM 2025-08-1'!$A$2:$A$173,$A17,'Summerstone 1320P BOM 2025-08-1'!$K$2:$K$173,"&gt;0")/12,0),0)</f>
        <v>0</v>
      </c>
      <c r="H17" s="23">
        <f t="shared" si="0"/>
        <v>4.9958368026644462E-3</v>
      </c>
    </row>
    <row r="18" spans="1:8" customFormat="1" ht="17" customHeight="1" x14ac:dyDescent="0.2">
      <c r="A18" s="24" t="s">
        <v>463</v>
      </c>
      <c r="B18" s="25" t="s">
        <v>517</v>
      </c>
      <c r="C18" s="26">
        <f>COUNTIF('Summerstone 1320P BOM 2025-08-1'!$A:$A,$A18)</f>
        <v>3</v>
      </c>
      <c r="D18" s="27">
        <f>SUMIF('Summerstone 1320P BOM 2025-08-1'!$A:$A,$A18,'Summerstone 1320P BOM 2025-08-1'!$J:$J)</f>
        <v>6</v>
      </c>
      <c r="E18" s="28">
        <f>COUNTIFS('Summerstone 1320P BOM 2025-08-1'!$A:$A,$A18,'Summerstone 1320P BOM 2025-08-1'!$G:$G,"Factory")</f>
        <v>3</v>
      </c>
      <c r="F18" s="28">
        <f>COUNTIFS('Summerstone 1320P BOM 2025-08-1'!$A:$A,$A18,'Summerstone 1320P BOM 2025-08-1'!$G:$G,"Site")</f>
        <v>0</v>
      </c>
      <c r="G18" s="29">
        <f>IFERROR(ROUND(SUMIFS('Summerstone 1320P BOM 2025-08-1'!$K$2:$K$173,'Summerstone 1320P BOM 2025-08-1'!$A$2:$A$173,$A18,'Summerstone 1320P BOM 2025-08-1'!$K$2:$K$173,"&gt;0")/12,0),0)</f>
        <v>0</v>
      </c>
      <c r="H18" s="30">
        <f t="shared" si="0"/>
        <v>1.6652789342214821E-3</v>
      </c>
    </row>
    <row r="19" spans="1:8" customFormat="1" ht="17" customHeight="1" x14ac:dyDescent="0.2">
      <c r="A19" s="17" t="s">
        <v>18</v>
      </c>
      <c r="B19" s="18" t="s">
        <v>518</v>
      </c>
      <c r="C19" s="19">
        <f>COUNTIF('Summerstone 1320P BOM 2025-08-1'!$A:$A,$A19)</f>
        <v>1</v>
      </c>
      <c r="D19" s="20">
        <f>SUMIF('Summerstone 1320P BOM 2025-08-1'!$A:$A,$A19,'Summerstone 1320P BOM 2025-08-1'!$J:$J)</f>
        <v>17</v>
      </c>
      <c r="E19" s="21">
        <f>COUNTIFS('Summerstone 1320P BOM 2025-08-1'!$A:$A,$A19,'Summerstone 1320P BOM 2025-08-1'!$G:$G,"Factory")</f>
        <v>0</v>
      </c>
      <c r="F19" s="21">
        <f>COUNTIFS('Summerstone 1320P BOM 2025-08-1'!$A:$A,$A19,'Summerstone 1320P BOM 2025-08-1'!$G:$G,"Site")</f>
        <v>1</v>
      </c>
      <c r="G19" s="22">
        <f>IFERROR(ROUND(SUMIFS('Summerstone 1320P BOM 2025-08-1'!$K$2:$K$173,'Summerstone 1320P BOM 2025-08-1'!$A$2:$A$173,$A19,'Summerstone 1320P BOM 2025-08-1'!$K$2:$K$173,"&gt;0")/12,0),0)</f>
        <v>0</v>
      </c>
      <c r="H19" s="23">
        <f t="shared" si="0"/>
        <v>4.7182903136275328E-3</v>
      </c>
    </row>
    <row r="20" spans="1:8" customFormat="1" ht="17" customHeight="1" x14ac:dyDescent="0.2">
      <c r="A20" s="24" t="s">
        <v>136</v>
      </c>
      <c r="B20" s="25" t="s">
        <v>519</v>
      </c>
      <c r="C20" s="26">
        <f>COUNTIF('Summerstone 1320P BOM 2025-08-1'!$A:$A,$A20)</f>
        <v>2</v>
      </c>
      <c r="D20" s="27">
        <f>SUMIF('Summerstone 1320P BOM 2025-08-1'!$A:$A,$A20,'Summerstone 1320P BOM 2025-08-1'!$J:$J)</f>
        <v>10</v>
      </c>
      <c r="E20" s="28">
        <f>COUNTIFS('Summerstone 1320P BOM 2025-08-1'!$A:$A,$A20,'Summerstone 1320P BOM 2025-08-1'!$G:$G,"Factory")</f>
        <v>0</v>
      </c>
      <c r="F20" s="28">
        <f>COUNTIFS('Summerstone 1320P BOM 2025-08-1'!$A:$A,$A20,'Summerstone 1320P BOM 2025-08-1'!$G:$G,"Site")</f>
        <v>1</v>
      </c>
      <c r="G20" s="29">
        <f>IFERROR(ROUND(SUMIFS('Summerstone 1320P BOM 2025-08-1'!$K$2:$K$173,'Summerstone 1320P BOM 2025-08-1'!$A$2:$A$173,$A20,'Summerstone 1320P BOM 2025-08-1'!$K$2:$K$173,"&gt;0")/12,0),0)</f>
        <v>0</v>
      </c>
      <c r="H20" s="30">
        <f t="shared" si="0"/>
        <v>2.775464890369137E-3</v>
      </c>
    </row>
    <row r="21" spans="1:8" customFormat="1" ht="17" customHeight="1" x14ac:dyDescent="0.2">
      <c r="A21" s="17" t="s">
        <v>318</v>
      </c>
      <c r="B21" s="18" t="s">
        <v>520</v>
      </c>
      <c r="C21" s="19">
        <f>COUNTIF('Summerstone 1320P BOM 2025-08-1'!$A:$A,$A21)</f>
        <v>1</v>
      </c>
      <c r="D21" s="20">
        <f>SUMIF('Summerstone 1320P BOM 2025-08-1'!$A:$A,$A21,'Summerstone 1320P BOM 2025-08-1'!$J:$J)</f>
        <v>4</v>
      </c>
      <c r="E21" s="21">
        <f>COUNTIFS('Summerstone 1320P BOM 2025-08-1'!$A:$A,$A21,'Summerstone 1320P BOM 2025-08-1'!$G:$G,"Factory")</f>
        <v>0</v>
      </c>
      <c r="F21" s="21">
        <f>COUNTIFS('Summerstone 1320P BOM 2025-08-1'!$A:$A,$A21,'Summerstone 1320P BOM 2025-08-1'!$G:$G,"Site")</f>
        <v>1</v>
      </c>
      <c r="G21" s="22">
        <f>IFERROR(ROUND(SUMIFS('Summerstone 1320P BOM 2025-08-1'!$K$2:$K$173,'Summerstone 1320P BOM 2025-08-1'!$A$2:$A$173,$A21,'Summerstone 1320P BOM 2025-08-1'!$K$2:$K$173,"&gt;0")/12,0),0)</f>
        <v>0</v>
      </c>
      <c r="H21" s="23">
        <f t="shared" si="0"/>
        <v>1.1101859561476548E-3</v>
      </c>
    </row>
    <row r="22" spans="1:8" customFormat="1" ht="17" customHeight="1" x14ac:dyDescent="0.2">
      <c r="A22" s="24" t="s">
        <v>46</v>
      </c>
      <c r="B22" s="25" t="s">
        <v>521</v>
      </c>
      <c r="C22" s="26">
        <f>COUNTIF('Summerstone 1320P BOM 2025-08-1'!$A:$A,$A22)</f>
        <v>28</v>
      </c>
      <c r="D22" s="27">
        <f>SUMIF('Summerstone 1320P BOM 2025-08-1'!$A:$A,$A22,'Summerstone 1320P BOM 2025-08-1'!$J:$J)</f>
        <v>120</v>
      </c>
      <c r="E22" s="28">
        <f>COUNTIFS('Summerstone 1320P BOM 2025-08-1'!$A:$A,$A22,'Summerstone 1320P BOM 2025-08-1'!$G:$G,"Factory")</f>
        <v>23</v>
      </c>
      <c r="F22" s="28">
        <f>COUNTIFS('Summerstone 1320P BOM 2025-08-1'!$A:$A,$A22,'Summerstone 1320P BOM 2025-08-1'!$G:$G,"Site")</f>
        <v>5</v>
      </c>
      <c r="G22" s="29">
        <f>IFERROR(ROUND(SUMIFS('Summerstone 1320P BOM 2025-08-1'!$K$2:$K$173,'Summerstone 1320P BOM 2025-08-1'!$A$2:$A$173,$A22,'Summerstone 1320P BOM 2025-08-1'!$K$2:$K$173,"&gt;0")/12,0),0)</f>
        <v>0</v>
      </c>
      <c r="H22" s="30">
        <f t="shared" si="0"/>
        <v>3.330557868442964E-2</v>
      </c>
    </row>
    <row r="23" spans="1:8" customFormat="1" ht="17" customHeight="1" x14ac:dyDescent="0.2">
      <c r="A23" s="17" t="s">
        <v>217</v>
      </c>
      <c r="B23" s="18" t="s">
        <v>522</v>
      </c>
      <c r="C23" s="19">
        <f>COUNTIF('Summerstone 1320P BOM 2025-08-1'!$A:$A,$A23)</f>
        <v>2</v>
      </c>
      <c r="D23" s="20">
        <f>SUMIF('Summerstone 1320P BOM 2025-08-1'!$A:$A,$A23,'Summerstone 1320P BOM 2025-08-1'!$J:$J)</f>
        <v>26</v>
      </c>
      <c r="E23" s="21">
        <f>COUNTIFS('Summerstone 1320P BOM 2025-08-1'!$A:$A,$A23,'Summerstone 1320P BOM 2025-08-1'!$G:$G,"Factory")</f>
        <v>0</v>
      </c>
      <c r="F23" s="21">
        <f>COUNTIFS('Summerstone 1320P BOM 2025-08-1'!$A:$A,$A23,'Summerstone 1320P BOM 2025-08-1'!$G:$G,"Site")</f>
        <v>2</v>
      </c>
      <c r="G23" s="22">
        <f>IFERROR(ROUND(SUMIFS('Summerstone 1320P BOM 2025-08-1'!$K$2:$K$173,'Summerstone 1320P BOM 2025-08-1'!$A$2:$A$173,$A23,'Summerstone 1320P BOM 2025-08-1'!$K$2:$K$173,"&gt;0")/12,0),0)</f>
        <v>0</v>
      </c>
      <c r="H23" s="23">
        <f t="shared" si="0"/>
        <v>7.2162087149597555E-3</v>
      </c>
    </row>
    <row r="24" spans="1:8" customFormat="1" ht="17" customHeight="1" x14ac:dyDescent="0.2">
      <c r="A24" s="24" t="s">
        <v>132</v>
      </c>
      <c r="B24" s="25" t="s">
        <v>523</v>
      </c>
      <c r="C24" s="26">
        <f>COUNTIF('Summerstone 1320P BOM 2025-08-1'!$A:$A,$A24)</f>
        <v>1</v>
      </c>
      <c r="D24" s="27">
        <f>SUMIF('Summerstone 1320P BOM 2025-08-1'!$A:$A,$A24,'Summerstone 1320P BOM 2025-08-1'!$J:$J)</f>
        <v>5</v>
      </c>
      <c r="E24" s="28">
        <f>COUNTIFS('Summerstone 1320P BOM 2025-08-1'!$A:$A,$A24,'Summerstone 1320P BOM 2025-08-1'!$G:$G,"Factory")</f>
        <v>0</v>
      </c>
      <c r="F24" s="28">
        <f>COUNTIFS('Summerstone 1320P BOM 2025-08-1'!$A:$A,$A24,'Summerstone 1320P BOM 2025-08-1'!$G:$G,"Site")</f>
        <v>1</v>
      </c>
      <c r="G24" s="29">
        <f>IFERROR(ROUND(SUMIFS('Summerstone 1320P BOM 2025-08-1'!$K$2:$K$173,'Summerstone 1320P BOM 2025-08-1'!$A$2:$A$173,$A24,'Summerstone 1320P BOM 2025-08-1'!$K$2:$K$173,"&gt;0")/12,0),0)</f>
        <v>0</v>
      </c>
      <c r="H24" s="30">
        <f t="shared" si="0"/>
        <v>1.3877324451845685E-3</v>
      </c>
    </row>
    <row r="25" spans="1:8" customFormat="1" ht="17" customHeight="1" x14ac:dyDescent="0.2">
      <c r="A25" s="17" t="s">
        <v>224</v>
      </c>
      <c r="B25" s="18" t="s">
        <v>524</v>
      </c>
      <c r="C25" s="19">
        <f>COUNTIF('Summerstone 1320P BOM 2025-08-1'!$A:$A,$A25)</f>
        <v>9</v>
      </c>
      <c r="D25" s="20">
        <f>SUMIF('Summerstone 1320P BOM 2025-08-1'!$A:$A,$A25,'Summerstone 1320P BOM 2025-08-1'!$J:$J)</f>
        <v>14</v>
      </c>
      <c r="E25" s="21">
        <f>COUNTIFS('Summerstone 1320P BOM 2025-08-1'!$A:$A,$A25,'Summerstone 1320P BOM 2025-08-1'!$G:$G,"Factory")</f>
        <v>0</v>
      </c>
      <c r="F25" s="21">
        <f>COUNTIFS('Summerstone 1320P BOM 2025-08-1'!$A:$A,$A25,'Summerstone 1320P BOM 2025-08-1'!$G:$G,"Site")</f>
        <v>9</v>
      </c>
      <c r="G25" s="22">
        <f>IFERROR(ROUND(SUMIFS('Summerstone 1320P BOM 2025-08-1'!$K$2:$K$173,'Summerstone 1320P BOM 2025-08-1'!$A$2:$A$173,$A25,'Summerstone 1320P BOM 2025-08-1'!$K$2:$K$173,"&gt;0")/12,0),0)</f>
        <v>0</v>
      </c>
      <c r="H25" s="23">
        <f t="shared" si="0"/>
        <v>3.8856508465167916E-3</v>
      </c>
    </row>
    <row r="26" spans="1:8" customFormat="1" ht="17" customHeight="1" x14ac:dyDescent="0.2">
      <c r="A26" s="24" t="s">
        <v>286</v>
      </c>
      <c r="B26" s="25" t="s">
        <v>525</v>
      </c>
      <c r="C26" s="26">
        <f>COUNTIF('Summerstone 1320P BOM 2025-08-1'!$A:$A,$A26)</f>
        <v>14</v>
      </c>
      <c r="D26" s="27">
        <f>SUMIF('Summerstone 1320P BOM 2025-08-1'!$A:$A,$A26,'Summerstone 1320P BOM 2025-08-1'!$J:$J)</f>
        <v>17</v>
      </c>
      <c r="E26" s="28">
        <f>COUNTIFS('Summerstone 1320P BOM 2025-08-1'!$A:$A,$A26,'Summerstone 1320P BOM 2025-08-1'!$G:$G,"Factory")</f>
        <v>13</v>
      </c>
      <c r="F26" s="28">
        <f>COUNTIFS('Summerstone 1320P BOM 2025-08-1'!$A:$A,$A26,'Summerstone 1320P BOM 2025-08-1'!$G:$G,"Site")</f>
        <v>0</v>
      </c>
      <c r="G26" s="29">
        <f>IFERROR(ROUND(SUMIFS('Summerstone 1320P BOM 2025-08-1'!$K$2:$K$173,'Summerstone 1320P BOM 2025-08-1'!$A$2:$A$173,$A26,'Summerstone 1320P BOM 2025-08-1'!$K$2:$K$173,"&gt;0")/12,0),0)</f>
        <v>0</v>
      </c>
      <c r="H26" s="30">
        <f t="shared" si="0"/>
        <v>4.7182903136275328E-3</v>
      </c>
    </row>
    <row r="27" spans="1:8" customFormat="1" ht="17" customHeight="1" x14ac:dyDescent="0.2">
      <c r="A27" s="17" t="s">
        <v>270</v>
      </c>
      <c r="B27" s="18" t="s">
        <v>526</v>
      </c>
      <c r="C27" s="19">
        <f>COUNTIF('Summerstone 1320P BOM 2025-08-1'!$A:$A,$A27)</f>
        <v>5</v>
      </c>
      <c r="D27" s="20">
        <f>SUMIF('Summerstone 1320P BOM 2025-08-1'!$A:$A,$A27,'Summerstone 1320P BOM 2025-08-1'!$J:$J)</f>
        <v>95</v>
      </c>
      <c r="E27" s="21">
        <f>COUNTIFS('Summerstone 1320P BOM 2025-08-1'!$A:$A,$A27,'Summerstone 1320P BOM 2025-08-1'!$G:$G,"Factory")</f>
        <v>1</v>
      </c>
      <c r="F27" s="21">
        <f>COUNTIFS('Summerstone 1320P BOM 2025-08-1'!$A:$A,$A27,'Summerstone 1320P BOM 2025-08-1'!$G:$G,"Site")</f>
        <v>3</v>
      </c>
      <c r="G27" s="22">
        <f>IFERROR(ROUND(SUMIFS('Summerstone 1320P BOM 2025-08-1'!$K$2:$K$173,'Summerstone 1320P BOM 2025-08-1'!$A$2:$A$173,$A27,'Summerstone 1320P BOM 2025-08-1'!$K$2:$K$173,"&gt;0")/12,0),0)</f>
        <v>34</v>
      </c>
      <c r="H27" s="23">
        <f t="shared" si="0"/>
        <v>2.6366916458506799E-2</v>
      </c>
    </row>
    <row r="28" spans="1:8" customFormat="1" ht="17" customHeight="1" x14ac:dyDescent="0.2">
      <c r="A28" s="24" t="s">
        <v>255</v>
      </c>
      <c r="B28" s="25" t="s">
        <v>527</v>
      </c>
      <c r="C28" s="26">
        <f>COUNTIF('Summerstone 1320P BOM 2025-08-1'!$A:$A,$A28)</f>
        <v>6</v>
      </c>
      <c r="D28" s="27">
        <f>SUMIF('Summerstone 1320P BOM 2025-08-1'!$A:$A,$A28,'Summerstone 1320P BOM 2025-08-1'!$J:$J)</f>
        <v>73</v>
      </c>
      <c r="E28" s="28">
        <f>COUNTIFS('Summerstone 1320P BOM 2025-08-1'!$A:$A,$A28,'Summerstone 1320P BOM 2025-08-1'!$G:$G,"Factory")</f>
        <v>1</v>
      </c>
      <c r="F28" s="28">
        <f>COUNTIFS('Summerstone 1320P BOM 2025-08-1'!$A:$A,$A28,'Summerstone 1320P BOM 2025-08-1'!$G:$G,"Site")</f>
        <v>2</v>
      </c>
      <c r="G28" s="29">
        <f>IFERROR(ROUND(SUMIFS('Summerstone 1320P BOM 2025-08-1'!$K$2:$K$173,'Summerstone 1320P BOM 2025-08-1'!$A$2:$A$173,$A28,'Summerstone 1320P BOM 2025-08-1'!$K$2:$K$173,"&gt;0")/12,0),0)</f>
        <v>0</v>
      </c>
      <c r="H28" s="30">
        <f t="shared" si="0"/>
        <v>2.02608936996947E-2</v>
      </c>
    </row>
    <row r="29" spans="1:8" customFormat="1" ht="17" customHeight="1" x14ac:dyDescent="0.2">
      <c r="A29" s="17" t="s">
        <v>251</v>
      </c>
      <c r="B29" s="18" t="s">
        <v>528</v>
      </c>
      <c r="C29" s="19">
        <f>COUNTIF('Summerstone 1320P BOM 2025-08-1'!$A:$A,$A29)</f>
        <v>1</v>
      </c>
      <c r="D29" s="20">
        <f>SUMIF('Summerstone 1320P BOM 2025-08-1'!$A:$A,$A29,'Summerstone 1320P BOM 2025-08-1'!$J:$J)</f>
        <v>1</v>
      </c>
      <c r="E29" s="21">
        <f>COUNTIFS('Summerstone 1320P BOM 2025-08-1'!$A:$A,$A29,'Summerstone 1320P BOM 2025-08-1'!$G:$G,"Factory")</f>
        <v>0</v>
      </c>
      <c r="F29" s="21">
        <f>COUNTIFS('Summerstone 1320P BOM 2025-08-1'!$A:$A,$A29,'Summerstone 1320P BOM 2025-08-1'!$G:$G,"Site")</f>
        <v>1</v>
      </c>
      <c r="G29" s="22">
        <f>IFERROR(ROUND(SUMIFS('Summerstone 1320P BOM 2025-08-1'!$K$2:$K$173,'Summerstone 1320P BOM 2025-08-1'!$A$2:$A$173,$A29,'Summerstone 1320P BOM 2025-08-1'!$K$2:$K$173,"&gt;0")/12,0),0)</f>
        <v>0</v>
      </c>
      <c r="H29" s="23">
        <f t="shared" si="0"/>
        <v>2.7754648903691371E-4</v>
      </c>
    </row>
    <row r="30" spans="1:8" customFormat="1" ht="17" customHeight="1" x14ac:dyDescent="0.2">
      <c r="A30" s="24" t="s">
        <v>468</v>
      </c>
      <c r="B30" s="25" t="s">
        <v>529</v>
      </c>
      <c r="C30" s="26">
        <f>COUNTIF('Summerstone 1320P BOM 2025-08-1'!$A:$A,$A30)</f>
        <v>10</v>
      </c>
      <c r="D30" s="27">
        <f>SUMIF('Summerstone 1320P BOM 2025-08-1'!$A:$A,$A30,'Summerstone 1320P BOM 2025-08-1'!$J:$J)</f>
        <v>859</v>
      </c>
      <c r="E30" s="28">
        <f>COUNTIFS('Summerstone 1320P BOM 2025-08-1'!$A:$A,$A30,'Summerstone 1320P BOM 2025-08-1'!$G:$G,"Factory")</f>
        <v>6</v>
      </c>
      <c r="F30" s="28">
        <f>COUNTIFS('Summerstone 1320P BOM 2025-08-1'!$A:$A,$A30,'Summerstone 1320P BOM 2025-08-1'!$G:$G,"Site")</f>
        <v>3</v>
      </c>
      <c r="G30" s="29">
        <f>IFERROR(ROUND(SUMIFS('Summerstone 1320P BOM 2025-08-1'!$K$2:$K$173,'Summerstone 1320P BOM 2025-08-1'!$A$2:$A$173,$A30,'Summerstone 1320P BOM 2025-08-1'!$K$2:$K$173,"&gt;0")/12,0),0)</f>
        <v>300</v>
      </c>
      <c r="H30" s="30">
        <f t="shared" si="0"/>
        <v>0.23841243408270885</v>
      </c>
    </row>
    <row r="31" spans="1:8" customFormat="1" ht="17" customHeight="1" x14ac:dyDescent="0.2">
      <c r="A31" s="17" t="s">
        <v>146</v>
      </c>
      <c r="B31" s="18" t="s">
        <v>530</v>
      </c>
      <c r="C31" s="19">
        <f>COUNTIF('Summerstone 1320P BOM 2025-08-1'!$A:$A,$A31)</f>
        <v>28</v>
      </c>
      <c r="D31" s="20">
        <f>SUMIF('Summerstone 1320P BOM 2025-08-1'!$A:$A,$A31,'Summerstone 1320P BOM 2025-08-1'!$J:$J)</f>
        <v>200</v>
      </c>
      <c r="E31" s="21">
        <f>COUNTIFS('Summerstone 1320P BOM 2025-08-1'!$A:$A,$A31,'Summerstone 1320P BOM 2025-08-1'!$G:$G,"Factory")</f>
        <v>26</v>
      </c>
      <c r="F31" s="21">
        <f>COUNTIFS('Summerstone 1320P BOM 2025-08-1'!$A:$A,$A31,'Summerstone 1320P BOM 2025-08-1'!$G:$G,"Site")</f>
        <v>2</v>
      </c>
      <c r="G31" s="22">
        <f>IFERROR(ROUND(SUMIFS('Summerstone 1320P BOM 2025-08-1'!$K$2:$K$173,'Summerstone 1320P BOM 2025-08-1'!$A$2:$A$173,$A31,'Summerstone 1320P BOM 2025-08-1'!$K$2:$K$173,"&gt;0")/12,0),0)</f>
        <v>2</v>
      </c>
      <c r="H31" s="23">
        <f t="shared" si="0"/>
        <v>5.5509297807382736E-2</v>
      </c>
    </row>
    <row r="32" spans="1:8" customFormat="1" ht="17" customHeight="1" x14ac:dyDescent="0.2">
      <c r="A32" s="31" t="s">
        <v>245</v>
      </c>
      <c r="B32" s="32" t="s">
        <v>531</v>
      </c>
      <c r="C32" s="33">
        <f>COUNTIF('Summerstone 1320P BOM 2025-08-1'!$A:$A,$A32)</f>
        <v>2</v>
      </c>
      <c r="D32" s="34">
        <f>SUMIF('Summerstone 1320P BOM 2025-08-1'!$A:$A,$A32,'Summerstone 1320P BOM 2025-08-1'!$J:$J)</f>
        <v>2</v>
      </c>
      <c r="E32" s="35">
        <f>COUNTIFS('Summerstone 1320P BOM 2025-08-1'!$A:$A,$A32,'Summerstone 1320P BOM 2025-08-1'!$G:$G,"Factory")</f>
        <v>0</v>
      </c>
      <c r="F32" s="35">
        <f>COUNTIFS('Summerstone 1320P BOM 2025-08-1'!$A:$A,$A32,'Summerstone 1320P BOM 2025-08-1'!$G:$G,"Site")</f>
        <v>0</v>
      </c>
      <c r="G32" s="36">
        <f>IFERROR(ROUND(SUMIFS('Summerstone 1320P BOM 2025-08-1'!$K$2:$K$173,'Summerstone 1320P BOM 2025-08-1'!$A$2:$A$173,$A32,'Summerstone 1320P BOM 2025-08-1'!$K$2:$K$173,"&gt;0")/12,0),0)</f>
        <v>0</v>
      </c>
      <c r="H32" s="37">
        <f t="shared" si="0"/>
        <v>5.5509297807382742E-4</v>
      </c>
    </row>
    <row r="33" spans="1:8" customFormat="1" ht="24" customHeight="1" x14ac:dyDescent="0.2">
      <c r="A33" s="38" t="s">
        <v>532</v>
      </c>
      <c r="B33" s="43" t="s">
        <v>533</v>
      </c>
      <c r="C33" s="39">
        <f>SUM(C12:C32)</f>
        <v>172</v>
      </c>
      <c r="D33" s="40">
        <f>SUM(D12:D32)</f>
        <v>3603</v>
      </c>
      <c r="E33" s="39">
        <f>SUM(E12:E32)</f>
        <v>112</v>
      </c>
      <c r="F33" s="39">
        <f>SUM(F12:F32)</f>
        <v>39</v>
      </c>
      <c r="G33" s="41">
        <f>SUM(G12:G32)</f>
        <v>4448</v>
      </c>
      <c r="H33" s="42">
        <f>SUM(H12:H32)</f>
        <v>1.0000000000000002</v>
      </c>
    </row>
    <row r="34" spans="1:8" customFormat="1" ht="10" customHeight="1" x14ac:dyDescent="0.2">
      <c r="A34" s="3"/>
      <c r="B34" s="3"/>
      <c r="C34" s="3"/>
      <c r="D34" s="3"/>
      <c r="E34" s="3"/>
      <c r="F34" s="3"/>
      <c r="G34" s="3"/>
      <c r="H34" s="3"/>
    </row>
    <row r="35" spans="1:8" customFormat="1" ht="20" customHeight="1" x14ac:dyDescent="0.2">
      <c r="A35" s="58" t="s">
        <v>534</v>
      </c>
      <c r="B35" s="58"/>
      <c r="C35" s="58"/>
      <c r="D35" s="58"/>
      <c r="E35" s="58"/>
      <c r="F35" s="58"/>
      <c r="G35" s="58"/>
      <c r="H35" s="58"/>
    </row>
    <row r="36" spans="1:8" customFormat="1" ht="20" customHeight="1" x14ac:dyDescent="0.2">
      <c r="A36" s="51" t="s">
        <v>507</v>
      </c>
      <c r="B36" s="51"/>
      <c r="C36" s="54" t="s">
        <v>508</v>
      </c>
      <c r="D36" s="54"/>
      <c r="E36" s="51" t="s">
        <v>535</v>
      </c>
      <c r="F36" s="51"/>
      <c r="G36" s="54" t="s">
        <v>536</v>
      </c>
      <c r="H36" s="54"/>
    </row>
    <row r="37" spans="1:8" customFormat="1" ht="38" customHeight="1" x14ac:dyDescent="0.2">
      <c r="A37" s="52">
        <f>COUNTIF('Summerstone 1320P BOM 2025-08-1'!$G:$G,"Factory")</f>
        <v>112</v>
      </c>
      <c r="B37" s="52"/>
      <c r="C37" s="55">
        <f>COUNTIF('Summerstone 1320P BOM 2025-08-1'!$G:$G,"Site")</f>
        <v>39</v>
      </c>
      <c r="D37" s="55"/>
      <c r="E37" s="52">
        <f>COUNTIF('Summerstone 1320P BOM 2025-08-1'!$G:$G,"Pre-Install")</f>
        <v>7</v>
      </c>
      <c r="F37" s="52"/>
      <c r="G37" s="55">
        <f>COUNTIF('Summerstone 1320P BOM 2025-08-1'!$G:$G,"Existing")</f>
        <v>3</v>
      </c>
      <c r="H37" s="55"/>
    </row>
    <row r="38" spans="1:8" customFormat="1" ht="16" customHeight="1" x14ac:dyDescent="0.2">
      <c r="A38" s="53" t="str">
        <f>TEXT(A37/$A$7,"0.0%")&amp;" of SKUs"</f>
        <v>65.1% of SKUs</v>
      </c>
      <c r="B38" s="53"/>
      <c r="C38" s="56" t="str">
        <f>TEXT(C37/$A$7,"0.0%")&amp;" of SKUs"</f>
        <v>22.7% of SKUs</v>
      </c>
      <c r="D38" s="56"/>
      <c r="E38" s="53" t="str">
        <f>TEXT(E37/$A$7,"0.0%")&amp;" of SKUs"</f>
        <v>4.1% of SKUs</v>
      </c>
      <c r="F38" s="53"/>
      <c r="G38" s="56" t="str">
        <f>TEXT(G37/$A$7,"0.0%")&amp;" of SKUs"</f>
        <v>1.7% of SKUs</v>
      </c>
      <c r="H38" s="56"/>
    </row>
    <row r="39" spans="1:8" customFormat="1" ht="8" customHeight="1" x14ac:dyDescent="0.2">
      <c r="A39" s="3"/>
      <c r="B39" s="3"/>
      <c r="C39" s="3"/>
      <c r="D39" s="3"/>
      <c r="E39" s="3"/>
      <c r="F39" s="3"/>
      <c r="G39" s="3"/>
      <c r="H39" s="3"/>
    </row>
    <row r="40" spans="1:8" customFormat="1" ht="14" customHeight="1" x14ac:dyDescent="0.2">
      <c r="A40" s="60" t="s">
        <v>537</v>
      </c>
      <c r="B40" s="60"/>
      <c r="C40" s="60"/>
      <c r="D40" s="60"/>
      <c r="E40" s="60"/>
      <c r="F40" s="60"/>
      <c r="G40" s="60"/>
      <c r="H40" s="60"/>
    </row>
    <row r="41" spans="1:8" customFormat="1" ht="6" customHeight="1" x14ac:dyDescent="0.2">
      <c r="A41" s="2"/>
      <c r="B41" s="2"/>
      <c r="C41" s="2"/>
      <c r="D41" s="2"/>
      <c r="E41" s="2"/>
      <c r="F41" s="2"/>
      <c r="G41" s="2"/>
      <c r="H41" s="2"/>
    </row>
    <row r="42" spans="1:8" customFormat="1" ht="20" customHeight="1" x14ac:dyDescent="0.2">
      <c r="A42" s="44" t="s">
        <v>538</v>
      </c>
      <c r="B42" s="57" t="s">
        <v>539</v>
      </c>
      <c r="C42" s="57"/>
      <c r="D42" s="57"/>
      <c r="E42" s="57"/>
      <c r="F42" s="57"/>
      <c r="G42" s="45" t="s">
        <v>540</v>
      </c>
      <c r="H42" s="46" t="s">
        <v>541</v>
      </c>
    </row>
  </sheetData>
  <mergeCells count="29">
    <mergeCell ref="B42:F42"/>
    <mergeCell ref="A5:H5"/>
    <mergeCell ref="A10:H10"/>
    <mergeCell ref="A35:H35"/>
    <mergeCell ref="A40:H40"/>
    <mergeCell ref="E36:F36"/>
    <mergeCell ref="E37:F37"/>
    <mergeCell ref="E38:F38"/>
    <mergeCell ref="G36:H36"/>
    <mergeCell ref="G37:H37"/>
    <mergeCell ref="G38:H38"/>
    <mergeCell ref="A36:B36"/>
    <mergeCell ref="A37:B37"/>
    <mergeCell ref="A38:B38"/>
    <mergeCell ref="C36:D36"/>
    <mergeCell ref="C37:D37"/>
    <mergeCell ref="C38:D38"/>
    <mergeCell ref="E6:F6"/>
    <mergeCell ref="E7:F7"/>
    <mergeCell ref="E8:F8"/>
    <mergeCell ref="G6:H6"/>
    <mergeCell ref="G7:H7"/>
    <mergeCell ref="G8:H8"/>
    <mergeCell ref="A6:B6"/>
    <mergeCell ref="A7:B7"/>
    <mergeCell ref="A8:B8"/>
    <mergeCell ref="C6:D6"/>
    <mergeCell ref="C7:D7"/>
    <mergeCell ref="C8:D8"/>
  </mergeCells>
  <pageMargins left="0.25" right="0.25" top="0.19444444444444445" bottom="0.19444444444444445" header="0" footer="0"/>
  <pageSetup scale="96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A1622-FF4A-A14F-B575-24DE56D9F66A}">
  <dimension ref="A1:R173"/>
  <sheetViews>
    <sheetView workbookViewId="0"/>
  </sheetViews>
  <sheetFormatPr baseColWidth="10" defaultRowHeight="16" x14ac:dyDescent="0.2"/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 t="s">
        <v>18</v>
      </c>
      <c r="B2" t="s">
        <v>19</v>
      </c>
      <c r="C2" t="s">
        <v>20</v>
      </c>
      <c r="D2" t="s">
        <v>21</v>
      </c>
      <c r="E2">
        <v>709022</v>
      </c>
      <c r="F2" t="s">
        <v>22</v>
      </c>
      <c r="G2" t="s">
        <v>23</v>
      </c>
      <c r="I2" t="s">
        <v>24</v>
      </c>
      <c r="J2">
        <v>17</v>
      </c>
      <c r="K2" t="s">
        <v>24</v>
      </c>
    </row>
    <row r="3" spans="1:18" x14ac:dyDescent="0.2">
      <c r="A3" t="s">
        <v>25</v>
      </c>
      <c r="B3" t="s">
        <v>26</v>
      </c>
      <c r="C3">
        <v>5068</v>
      </c>
      <c r="D3" t="s">
        <v>27</v>
      </c>
      <c r="E3">
        <v>16</v>
      </c>
      <c r="F3" t="s">
        <v>28</v>
      </c>
      <c r="G3" t="s">
        <v>29</v>
      </c>
      <c r="I3" t="s">
        <v>24</v>
      </c>
      <c r="J3">
        <v>1</v>
      </c>
      <c r="K3" t="s">
        <v>24</v>
      </c>
    </row>
    <row r="4" spans="1:18" x14ac:dyDescent="0.2">
      <c r="A4" t="s">
        <v>25</v>
      </c>
      <c r="B4" t="s">
        <v>30</v>
      </c>
      <c r="C4">
        <v>5068</v>
      </c>
      <c r="D4" t="s">
        <v>27</v>
      </c>
      <c r="E4">
        <v>17</v>
      </c>
      <c r="F4" t="s">
        <v>31</v>
      </c>
      <c r="G4" t="s">
        <v>29</v>
      </c>
      <c r="I4" t="s">
        <v>24</v>
      </c>
      <c r="J4">
        <v>1</v>
      </c>
      <c r="K4" t="s">
        <v>24</v>
      </c>
    </row>
    <row r="5" spans="1:18" x14ac:dyDescent="0.2">
      <c r="A5" t="s">
        <v>25</v>
      </c>
      <c r="B5" t="s">
        <v>32</v>
      </c>
      <c r="C5">
        <v>16070</v>
      </c>
      <c r="D5" t="s">
        <v>27</v>
      </c>
      <c r="E5">
        <v>15</v>
      </c>
      <c r="F5" t="s">
        <v>33</v>
      </c>
      <c r="G5" t="s">
        <v>29</v>
      </c>
      <c r="I5" t="s">
        <v>24</v>
      </c>
      <c r="J5">
        <v>1</v>
      </c>
      <c r="K5" t="s">
        <v>24</v>
      </c>
    </row>
    <row r="6" spans="1:18" x14ac:dyDescent="0.2">
      <c r="A6" t="s">
        <v>25</v>
      </c>
      <c r="B6" t="s">
        <v>34</v>
      </c>
      <c r="C6" t="s">
        <v>35</v>
      </c>
      <c r="D6" t="s">
        <v>27</v>
      </c>
      <c r="E6">
        <v>2</v>
      </c>
      <c r="F6" t="s">
        <v>36</v>
      </c>
      <c r="G6" t="s">
        <v>29</v>
      </c>
      <c r="I6" t="s">
        <v>24</v>
      </c>
      <c r="J6">
        <v>1</v>
      </c>
      <c r="K6" t="s">
        <v>24</v>
      </c>
    </row>
    <row r="7" spans="1:18" x14ac:dyDescent="0.2">
      <c r="A7" t="s">
        <v>25</v>
      </c>
      <c r="B7" t="s">
        <v>34</v>
      </c>
      <c r="C7">
        <v>2868</v>
      </c>
      <c r="D7" t="s">
        <v>27</v>
      </c>
      <c r="E7">
        <v>3</v>
      </c>
      <c r="F7" t="s">
        <v>37</v>
      </c>
      <c r="G7" t="s">
        <v>29</v>
      </c>
      <c r="I7" t="s">
        <v>24</v>
      </c>
      <c r="J7">
        <v>5</v>
      </c>
      <c r="K7" t="s">
        <v>24</v>
      </c>
    </row>
    <row r="8" spans="1:18" x14ac:dyDescent="0.2">
      <c r="A8" t="s">
        <v>25</v>
      </c>
      <c r="B8" t="s">
        <v>34</v>
      </c>
      <c r="C8">
        <v>2468</v>
      </c>
      <c r="D8" t="s">
        <v>27</v>
      </c>
      <c r="E8">
        <v>7</v>
      </c>
      <c r="F8" t="s">
        <v>38</v>
      </c>
      <c r="G8" t="s">
        <v>29</v>
      </c>
      <c r="I8" t="s">
        <v>24</v>
      </c>
      <c r="J8">
        <v>1</v>
      </c>
      <c r="K8" t="s">
        <v>24</v>
      </c>
    </row>
    <row r="9" spans="1:18" x14ac:dyDescent="0.2">
      <c r="A9" t="s">
        <v>25</v>
      </c>
      <c r="B9" t="s">
        <v>34</v>
      </c>
      <c r="C9" t="s">
        <v>39</v>
      </c>
      <c r="D9" t="s">
        <v>27</v>
      </c>
      <c r="E9">
        <v>22</v>
      </c>
      <c r="F9" t="s">
        <v>40</v>
      </c>
      <c r="G9" t="s">
        <v>29</v>
      </c>
      <c r="I9" t="s">
        <v>24</v>
      </c>
      <c r="J9">
        <v>1</v>
      </c>
      <c r="K9" t="s">
        <v>24</v>
      </c>
    </row>
    <row r="10" spans="1:18" x14ac:dyDescent="0.2">
      <c r="A10" t="s">
        <v>25</v>
      </c>
      <c r="B10" t="s">
        <v>41</v>
      </c>
      <c r="C10">
        <v>8068</v>
      </c>
      <c r="D10" t="s">
        <v>27</v>
      </c>
      <c r="E10">
        <v>18</v>
      </c>
      <c r="F10" t="s">
        <v>42</v>
      </c>
      <c r="G10" t="s">
        <v>29</v>
      </c>
      <c r="I10" t="s">
        <v>24</v>
      </c>
      <c r="J10">
        <v>1</v>
      </c>
      <c r="K10" t="s">
        <v>24</v>
      </c>
    </row>
    <row r="11" spans="1:18" x14ac:dyDescent="0.2">
      <c r="A11" t="s">
        <v>25</v>
      </c>
      <c r="B11" t="s">
        <v>43</v>
      </c>
      <c r="C11" t="s">
        <v>44</v>
      </c>
      <c r="D11" t="s">
        <v>27</v>
      </c>
      <c r="E11">
        <v>521746</v>
      </c>
      <c r="F11" t="s">
        <v>45</v>
      </c>
      <c r="G11" t="s">
        <v>29</v>
      </c>
      <c r="I11" t="s">
        <v>24</v>
      </c>
      <c r="J11">
        <v>6</v>
      </c>
      <c r="K11" t="s">
        <v>24</v>
      </c>
    </row>
    <row r="12" spans="1:18" x14ac:dyDescent="0.2">
      <c r="A12" t="s">
        <v>46</v>
      </c>
      <c r="B12" t="s">
        <v>47</v>
      </c>
      <c r="C12" t="s">
        <v>48</v>
      </c>
      <c r="D12" t="s">
        <v>49</v>
      </c>
      <c r="E12">
        <v>125</v>
      </c>
      <c r="F12" t="s">
        <v>50</v>
      </c>
      <c r="G12" t="s">
        <v>29</v>
      </c>
      <c r="I12" t="s">
        <v>51</v>
      </c>
      <c r="J12">
        <v>1</v>
      </c>
      <c r="K12" t="s">
        <v>24</v>
      </c>
      <c r="R12" t="s">
        <v>52</v>
      </c>
    </row>
    <row r="13" spans="1:18" x14ac:dyDescent="0.2">
      <c r="A13" t="s">
        <v>46</v>
      </c>
      <c r="B13" t="s">
        <v>53</v>
      </c>
      <c r="C13" t="s">
        <v>54</v>
      </c>
      <c r="D13" t="s">
        <v>55</v>
      </c>
      <c r="E13">
        <v>187</v>
      </c>
      <c r="F13" t="s">
        <v>56</v>
      </c>
      <c r="G13" t="s">
        <v>29</v>
      </c>
      <c r="I13" t="s">
        <v>24</v>
      </c>
      <c r="J13">
        <v>2</v>
      </c>
      <c r="K13" t="s">
        <v>24</v>
      </c>
    </row>
    <row r="14" spans="1:18" x14ac:dyDescent="0.2">
      <c r="A14" t="s">
        <v>46</v>
      </c>
      <c r="B14" t="s">
        <v>57</v>
      </c>
      <c r="C14" t="s">
        <v>58</v>
      </c>
      <c r="D14" t="s">
        <v>21</v>
      </c>
      <c r="E14">
        <v>56</v>
      </c>
      <c r="F14" s="1" t="s">
        <v>59</v>
      </c>
      <c r="G14" t="s">
        <v>23</v>
      </c>
      <c r="I14" t="s">
        <v>24</v>
      </c>
      <c r="J14">
        <v>5</v>
      </c>
      <c r="K14" t="s">
        <v>24</v>
      </c>
    </row>
    <row r="15" spans="1:18" x14ac:dyDescent="0.2">
      <c r="A15" t="s">
        <v>46</v>
      </c>
      <c r="B15" t="s">
        <v>60</v>
      </c>
      <c r="C15" t="s">
        <v>61</v>
      </c>
      <c r="D15" t="s">
        <v>27</v>
      </c>
      <c r="E15">
        <v>65</v>
      </c>
      <c r="F15" t="s">
        <v>62</v>
      </c>
      <c r="G15" t="s">
        <v>23</v>
      </c>
      <c r="I15" t="s">
        <v>24</v>
      </c>
      <c r="J15">
        <v>9</v>
      </c>
      <c r="K15" t="s">
        <v>24</v>
      </c>
    </row>
    <row r="16" spans="1:18" x14ac:dyDescent="0.2">
      <c r="A16" t="s">
        <v>46</v>
      </c>
      <c r="B16" t="s">
        <v>60</v>
      </c>
      <c r="C16" t="s">
        <v>63</v>
      </c>
      <c r="E16">
        <v>130</v>
      </c>
      <c r="F16" t="s">
        <v>64</v>
      </c>
      <c r="G16" t="s">
        <v>23</v>
      </c>
      <c r="I16" t="s">
        <v>24</v>
      </c>
      <c r="J16">
        <v>23</v>
      </c>
      <c r="K16" t="s">
        <v>24</v>
      </c>
    </row>
    <row r="17" spans="1:18" x14ac:dyDescent="0.2">
      <c r="A17" t="s">
        <v>46</v>
      </c>
      <c r="B17" t="s">
        <v>65</v>
      </c>
      <c r="C17" t="s">
        <v>66</v>
      </c>
      <c r="D17" t="s">
        <v>55</v>
      </c>
      <c r="E17">
        <v>176</v>
      </c>
      <c r="F17" t="s">
        <v>67</v>
      </c>
      <c r="G17" t="s">
        <v>23</v>
      </c>
      <c r="I17" t="s">
        <v>24</v>
      </c>
      <c r="J17">
        <v>2</v>
      </c>
      <c r="K17" t="s">
        <v>24</v>
      </c>
    </row>
    <row r="18" spans="1:18" x14ac:dyDescent="0.2">
      <c r="A18" t="s">
        <v>46</v>
      </c>
      <c r="B18" t="s">
        <v>68</v>
      </c>
      <c r="C18" t="s">
        <v>69</v>
      </c>
      <c r="D18" t="s">
        <v>27</v>
      </c>
      <c r="E18">
        <v>98</v>
      </c>
      <c r="F18" t="s">
        <v>70</v>
      </c>
      <c r="G18" t="s">
        <v>29</v>
      </c>
      <c r="I18" t="s">
        <v>51</v>
      </c>
      <c r="J18">
        <v>1</v>
      </c>
      <c r="K18" t="s">
        <v>24</v>
      </c>
      <c r="M18" t="s">
        <v>71</v>
      </c>
      <c r="R18" t="s">
        <v>72</v>
      </c>
    </row>
    <row r="19" spans="1:18" x14ac:dyDescent="0.2">
      <c r="A19" t="s">
        <v>46</v>
      </c>
      <c r="B19" t="s">
        <v>68</v>
      </c>
      <c r="C19" t="s">
        <v>73</v>
      </c>
      <c r="D19" t="s">
        <v>49</v>
      </c>
      <c r="E19">
        <v>101</v>
      </c>
      <c r="F19" t="s">
        <v>74</v>
      </c>
      <c r="G19" t="s">
        <v>29</v>
      </c>
      <c r="I19" t="s">
        <v>51</v>
      </c>
      <c r="J19">
        <v>2</v>
      </c>
      <c r="K19" t="s">
        <v>24</v>
      </c>
      <c r="M19" t="s">
        <v>75</v>
      </c>
      <c r="R19" t="s">
        <v>72</v>
      </c>
    </row>
    <row r="20" spans="1:18" x14ac:dyDescent="0.2">
      <c r="A20" t="s">
        <v>46</v>
      </c>
      <c r="B20" t="s">
        <v>76</v>
      </c>
      <c r="C20" t="s">
        <v>77</v>
      </c>
      <c r="D20" t="s">
        <v>49</v>
      </c>
      <c r="E20">
        <v>47</v>
      </c>
      <c r="F20" t="s">
        <v>78</v>
      </c>
      <c r="G20" t="s">
        <v>29</v>
      </c>
      <c r="I20" t="s">
        <v>51</v>
      </c>
      <c r="J20">
        <v>2</v>
      </c>
      <c r="K20" t="s">
        <v>24</v>
      </c>
      <c r="M20" t="s">
        <v>75</v>
      </c>
      <c r="N20" t="s">
        <v>75</v>
      </c>
      <c r="R20" t="s">
        <v>79</v>
      </c>
    </row>
    <row r="21" spans="1:18" x14ac:dyDescent="0.2">
      <c r="A21" t="s">
        <v>46</v>
      </c>
      <c r="B21" t="s">
        <v>76</v>
      </c>
      <c r="C21" t="s">
        <v>80</v>
      </c>
      <c r="D21" t="s">
        <v>49</v>
      </c>
      <c r="E21">
        <v>51</v>
      </c>
      <c r="F21" t="s">
        <v>81</v>
      </c>
      <c r="G21" t="s">
        <v>29</v>
      </c>
      <c r="I21" t="s">
        <v>51</v>
      </c>
      <c r="J21">
        <v>2</v>
      </c>
      <c r="K21" t="s">
        <v>24</v>
      </c>
      <c r="M21" t="s">
        <v>75</v>
      </c>
      <c r="N21" t="s">
        <v>82</v>
      </c>
      <c r="R21" t="s">
        <v>79</v>
      </c>
    </row>
    <row r="22" spans="1:18" x14ac:dyDescent="0.2">
      <c r="A22" t="s">
        <v>46</v>
      </c>
      <c r="B22" t="s">
        <v>76</v>
      </c>
      <c r="C22" t="s">
        <v>83</v>
      </c>
      <c r="D22" t="s">
        <v>49</v>
      </c>
      <c r="E22">
        <v>52</v>
      </c>
      <c r="F22" t="s">
        <v>84</v>
      </c>
      <c r="G22" t="s">
        <v>29</v>
      </c>
      <c r="I22" t="s">
        <v>51</v>
      </c>
      <c r="J22">
        <v>1</v>
      </c>
      <c r="K22" t="s">
        <v>24</v>
      </c>
      <c r="M22" t="s">
        <v>71</v>
      </c>
      <c r="N22" t="s">
        <v>85</v>
      </c>
      <c r="R22" t="s">
        <v>79</v>
      </c>
    </row>
    <row r="23" spans="1:18" x14ac:dyDescent="0.2">
      <c r="A23" t="s">
        <v>46</v>
      </c>
      <c r="B23" t="s">
        <v>76</v>
      </c>
      <c r="C23" t="s">
        <v>86</v>
      </c>
      <c r="D23" t="s">
        <v>49</v>
      </c>
      <c r="E23">
        <v>53</v>
      </c>
      <c r="F23" t="s">
        <v>87</v>
      </c>
      <c r="G23" t="s">
        <v>29</v>
      </c>
      <c r="I23" t="s">
        <v>51</v>
      </c>
      <c r="J23">
        <v>1</v>
      </c>
      <c r="K23" t="s">
        <v>24</v>
      </c>
      <c r="M23" t="s">
        <v>75</v>
      </c>
      <c r="N23" t="s">
        <v>71</v>
      </c>
      <c r="R23" t="s">
        <v>79</v>
      </c>
    </row>
    <row r="24" spans="1:18" x14ac:dyDescent="0.2">
      <c r="A24" t="s">
        <v>46</v>
      </c>
      <c r="B24" t="s">
        <v>88</v>
      </c>
      <c r="C24" t="s">
        <v>89</v>
      </c>
      <c r="D24" t="s">
        <v>27</v>
      </c>
      <c r="E24">
        <v>97</v>
      </c>
      <c r="F24" t="s">
        <v>90</v>
      </c>
      <c r="G24" t="s">
        <v>29</v>
      </c>
      <c r="I24" t="s">
        <v>51</v>
      </c>
      <c r="J24">
        <v>1</v>
      </c>
      <c r="K24" t="s">
        <v>24</v>
      </c>
      <c r="M24" t="s">
        <v>75</v>
      </c>
      <c r="N24" t="s">
        <v>85</v>
      </c>
      <c r="O24" t="s">
        <v>71</v>
      </c>
      <c r="R24" t="s">
        <v>72</v>
      </c>
    </row>
    <row r="25" spans="1:18" x14ac:dyDescent="0.2">
      <c r="A25" t="s">
        <v>46</v>
      </c>
      <c r="B25" t="s">
        <v>88</v>
      </c>
      <c r="C25" t="s">
        <v>91</v>
      </c>
      <c r="D25" t="s">
        <v>49</v>
      </c>
      <c r="E25">
        <v>99</v>
      </c>
      <c r="F25" t="s">
        <v>92</v>
      </c>
      <c r="G25" t="s">
        <v>29</v>
      </c>
      <c r="I25" t="s">
        <v>51</v>
      </c>
      <c r="J25">
        <v>1</v>
      </c>
      <c r="K25" t="s">
        <v>24</v>
      </c>
      <c r="M25" t="s">
        <v>75</v>
      </c>
      <c r="N25" t="s">
        <v>75</v>
      </c>
      <c r="O25" t="s">
        <v>75</v>
      </c>
      <c r="R25" t="s">
        <v>72</v>
      </c>
    </row>
    <row r="26" spans="1:18" x14ac:dyDescent="0.2">
      <c r="A26" t="s">
        <v>46</v>
      </c>
      <c r="B26" t="s">
        <v>88</v>
      </c>
      <c r="C26" t="s">
        <v>93</v>
      </c>
      <c r="D26" t="s">
        <v>49</v>
      </c>
      <c r="E26">
        <v>100</v>
      </c>
      <c r="F26" t="s">
        <v>94</v>
      </c>
      <c r="G26" t="s">
        <v>29</v>
      </c>
      <c r="I26" t="s">
        <v>51</v>
      </c>
      <c r="J26">
        <v>1</v>
      </c>
      <c r="K26" t="s">
        <v>24</v>
      </c>
      <c r="M26" t="s">
        <v>75</v>
      </c>
      <c r="N26" t="s">
        <v>75</v>
      </c>
      <c r="O26" t="s">
        <v>75</v>
      </c>
      <c r="R26" t="s">
        <v>72</v>
      </c>
    </row>
    <row r="27" spans="1:18" x14ac:dyDescent="0.2">
      <c r="A27" t="s">
        <v>46</v>
      </c>
      <c r="B27" t="s">
        <v>88</v>
      </c>
      <c r="C27" t="s">
        <v>95</v>
      </c>
      <c r="D27" t="s">
        <v>49</v>
      </c>
      <c r="E27">
        <v>102</v>
      </c>
      <c r="F27" t="s">
        <v>96</v>
      </c>
      <c r="G27" t="s">
        <v>29</v>
      </c>
      <c r="I27" t="s">
        <v>51</v>
      </c>
      <c r="J27">
        <v>2</v>
      </c>
      <c r="K27" t="s">
        <v>24</v>
      </c>
      <c r="M27" t="s">
        <v>75</v>
      </c>
      <c r="N27" t="s">
        <v>75</v>
      </c>
      <c r="O27" t="s">
        <v>82</v>
      </c>
      <c r="R27" t="s">
        <v>97</v>
      </c>
    </row>
    <row r="28" spans="1:18" x14ac:dyDescent="0.2">
      <c r="A28" t="s">
        <v>46</v>
      </c>
      <c r="B28" t="s">
        <v>98</v>
      </c>
      <c r="C28" t="s">
        <v>99</v>
      </c>
      <c r="D28" t="s">
        <v>49</v>
      </c>
      <c r="E28">
        <v>106</v>
      </c>
      <c r="F28" t="s">
        <v>100</v>
      </c>
      <c r="G28" t="s">
        <v>29</v>
      </c>
      <c r="I28" t="s">
        <v>51</v>
      </c>
      <c r="J28">
        <v>1</v>
      </c>
      <c r="K28" t="s">
        <v>24</v>
      </c>
      <c r="M28" t="s">
        <v>75</v>
      </c>
      <c r="N28" t="s">
        <v>75</v>
      </c>
      <c r="O28" t="s">
        <v>75</v>
      </c>
      <c r="P28" t="s">
        <v>75</v>
      </c>
      <c r="R28" t="s">
        <v>101</v>
      </c>
    </row>
    <row r="29" spans="1:18" x14ac:dyDescent="0.2">
      <c r="A29" t="s">
        <v>46</v>
      </c>
      <c r="B29" t="s">
        <v>98</v>
      </c>
      <c r="C29" t="s">
        <v>102</v>
      </c>
      <c r="D29" t="s">
        <v>49</v>
      </c>
      <c r="E29">
        <v>107</v>
      </c>
      <c r="F29" t="s">
        <v>103</v>
      </c>
      <c r="G29" t="s">
        <v>29</v>
      </c>
      <c r="I29" t="s">
        <v>51</v>
      </c>
      <c r="J29">
        <v>1</v>
      </c>
      <c r="K29" t="s">
        <v>24</v>
      </c>
      <c r="M29" t="s">
        <v>71</v>
      </c>
      <c r="N29" t="s">
        <v>71</v>
      </c>
      <c r="O29" t="s">
        <v>75</v>
      </c>
      <c r="P29" t="s">
        <v>85</v>
      </c>
      <c r="R29" t="s">
        <v>101</v>
      </c>
    </row>
    <row r="30" spans="1:18" x14ac:dyDescent="0.2">
      <c r="A30" t="s">
        <v>46</v>
      </c>
      <c r="B30" t="s">
        <v>104</v>
      </c>
      <c r="C30" t="s">
        <v>105</v>
      </c>
      <c r="D30" t="s">
        <v>27</v>
      </c>
      <c r="E30">
        <v>81</v>
      </c>
      <c r="F30" t="s">
        <v>106</v>
      </c>
      <c r="G30" t="s">
        <v>29</v>
      </c>
      <c r="I30" t="s">
        <v>24</v>
      </c>
      <c r="J30">
        <v>11</v>
      </c>
      <c r="K30" t="s">
        <v>24</v>
      </c>
    </row>
    <row r="31" spans="1:18" x14ac:dyDescent="0.2">
      <c r="A31" t="s">
        <v>46</v>
      </c>
      <c r="B31" t="s">
        <v>107</v>
      </c>
      <c r="C31" t="s">
        <v>108</v>
      </c>
      <c r="D31" t="s">
        <v>49</v>
      </c>
      <c r="E31">
        <v>116</v>
      </c>
      <c r="F31" t="s">
        <v>109</v>
      </c>
      <c r="G31" t="s">
        <v>29</v>
      </c>
      <c r="I31" t="s">
        <v>51</v>
      </c>
      <c r="J31">
        <v>1</v>
      </c>
      <c r="K31" t="s">
        <v>24</v>
      </c>
      <c r="M31" t="s">
        <v>110</v>
      </c>
      <c r="R31" t="s">
        <v>72</v>
      </c>
    </row>
    <row r="32" spans="1:18" x14ac:dyDescent="0.2">
      <c r="A32" t="s">
        <v>46</v>
      </c>
      <c r="B32" t="s">
        <v>111</v>
      </c>
      <c r="C32" t="s">
        <v>112</v>
      </c>
      <c r="D32" t="s">
        <v>27</v>
      </c>
      <c r="E32">
        <v>1</v>
      </c>
      <c r="F32" t="s">
        <v>113</v>
      </c>
      <c r="G32" t="s">
        <v>29</v>
      </c>
      <c r="I32" t="s">
        <v>24</v>
      </c>
      <c r="J32">
        <v>12</v>
      </c>
      <c r="K32" t="s">
        <v>24</v>
      </c>
    </row>
    <row r="33" spans="1:18" x14ac:dyDescent="0.2">
      <c r="A33" t="s">
        <v>46</v>
      </c>
      <c r="B33" t="s">
        <v>111</v>
      </c>
      <c r="C33" t="s">
        <v>114</v>
      </c>
      <c r="D33" t="s">
        <v>27</v>
      </c>
      <c r="E33">
        <v>2</v>
      </c>
      <c r="F33" t="s">
        <v>115</v>
      </c>
      <c r="G33" t="s">
        <v>29</v>
      </c>
      <c r="I33" t="s">
        <v>24</v>
      </c>
      <c r="J33">
        <v>25</v>
      </c>
      <c r="K33" t="s">
        <v>24</v>
      </c>
    </row>
    <row r="34" spans="1:18" x14ac:dyDescent="0.2">
      <c r="A34" t="s">
        <v>46</v>
      </c>
      <c r="B34" t="s">
        <v>111</v>
      </c>
      <c r="C34" t="s">
        <v>116</v>
      </c>
      <c r="D34" t="s">
        <v>27</v>
      </c>
      <c r="E34">
        <v>17</v>
      </c>
      <c r="F34" t="s">
        <v>117</v>
      </c>
      <c r="G34" t="s">
        <v>29</v>
      </c>
      <c r="I34" t="s">
        <v>24</v>
      </c>
      <c r="J34">
        <v>5</v>
      </c>
      <c r="K34" t="s">
        <v>24</v>
      </c>
    </row>
    <row r="35" spans="1:18" x14ac:dyDescent="0.2">
      <c r="A35" t="s">
        <v>46</v>
      </c>
      <c r="B35" t="s">
        <v>118</v>
      </c>
      <c r="C35" t="s">
        <v>119</v>
      </c>
      <c r="D35" t="s">
        <v>27</v>
      </c>
      <c r="E35">
        <v>43</v>
      </c>
      <c r="F35" t="s">
        <v>120</v>
      </c>
      <c r="G35" t="s">
        <v>29</v>
      </c>
      <c r="I35" t="s">
        <v>24</v>
      </c>
      <c r="J35">
        <v>2</v>
      </c>
      <c r="K35" t="s">
        <v>24</v>
      </c>
    </row>
    <row r="36" spans="1:18" x14ac:dyDescent="0.2">
      <c r="A36" t="s">
        <v>46</v>
      </c>
      <c r="B36" t="s">
        <v>118</v>
      </c>
      <c r="C36" t="s">
        <v>121</v>
      </c>
      <c r="D36" t="s">
        <v>27</v>
      </c>
      <c r="E36">
        <v>46</v>
      </c>
      <c r="F36" t="s">
        <v>122</v>
      </c>
      <c r="G36" t="s">
        <v>29</v>
      </c>
      <c r="I36" t="s">
        <v>24</v>
      </c>
      <c r="J36">
        <v>1</v>
      </c>
      <c r="K36" t="s">
        <v>24</v>
      </c>
    </row>
    <row r="37" spans="1:18" x14ac:dyDescent="0.2">
      <c r="A37" t="s">
        <v>46</v>
      </c>
      <c r="B37" t="s">
        <v>123</v>
      </c>
      <c r="C37" t="s">
        <v>114</v>
      </c>
      <c r="D37" t="s">
        <v>49</v>
      </c>
      <c r="E37">
        <v>39</v>
      </c>
      <c r="F37" t="s">
        <v>124</v>
      </c>
      <c r="G37" t="s">
        <v>23</v>
      </c>
      <c r="I37" t="s">
        <v>24</v>
      </c>
      <c r="J37">
        <v>1</v>
      </c>
      <c r="K37" t="s">
        <v>24</v>
      </c>
    </row>
    <row r="38" spans="1:18" x14ac:dyDescent="0.2">
      <c r="A38" t="s">
        <v>46</v>
      </c>
      <c r="B38" t="s">
        <v>125</v>
      </c>
      <c r="C38" t="s">
        <v>126</v>
      </c>
      <c r="D38" t="s">
        <v>27</v>
      </c>
      <c r="E38">
        <v>117</v>
      </c>
      <c r="F38" t="s">
        <v>127</v>
      </c>
      <c r="G38" t="s">
        <v>29</v>
      </c>
      <c r="I38" t="s">
        <v>51</v>
      </c>
      <c r="J38">
        <v>3</v>
      </c>
      <c r="K38" t="s">
        <v>24</v>
      </c>
      <c r="M38" t="s">
        <v>128</v>
      </c>
      <c r="R38" t="s">
        <v>72</v>
      </c>
    </row>
    <row r="39" spans="1:18" x14ac:dyDescent="0.2">
      <c r="A39" t="s">
        <v>46</v>
      </c>
      <c r="B39" t="s">
        <v>129</v>
      </c>
      <c r="C39" t="s">
        <v>130</v>
      </c>
      <c r="D39" t="s">
        <v>49</v>
      </c>
      <c r="E39">
        <v>77</v>
      </c>
      <c r="F39" t="s">
        <v>131</v>
      </c>
      <c r="G39" t="s">
        <v>29</v>
      </c>
      <c r="I39" t="s">
        <v>24</v>
      </c>
      <c r="J39">
        <v>1</v>
      </c>
      <c r="K39" t="s">
        <v>24</v>
      </c>
    </row>
    <row r="40" spans="1:18" x14ac:dyDescent="0.2">
      <c r="A40" t="s">
        <v>132</v>
      </c>
      <c r="B40" t="s">
        <v>133</v>
      </c>
      <c r="C40" t="s">
        <v>134</v>
      </c>
      <c r="D40" t="s">
        <v>27</v>
      </c>
      <c r="E40">
        <v>1</v>
      </c>
      <c r="F40" s="1" t="s">
        <v>135</v>
      </c>
      <c r="G40" t="s">
        <v>23</v>
      </c>
      <c r="I40" t="s">
        <v>24</v>
      </c>
      <c r="J40">
        <v>5</v>
      </c>
      <c r="K40" t="s">
        <v>24</v>
      </c>
    </row>
    <row r="41" spans="1:18" x14ac:dyDescent="0.2">
      <c r="A41" t="s">
        <v>136</v>
      </c>
      <c r="B41" t="s">
        <v>137</v>
      </c>
      <c r="C41" t="s">
        <v>138</v>
      </c>
      <c r="D41" t="s">
        <v>27</v>
      </c>
      <c r="E41">
        <v>285342</v>
      </c>
      <c r="F41" t="s">
        <v>139</v>
      </c>
      <c r="G41" t="s">
        <v>140</v>
      </c>
      <c r="H41" t="s">
        <v>141</v>
      </c>
      <c r="I41" t="s">
        <v>24</v>
      </c>
      <c r="J41">
        <v>9</v>
      </c>
      <c r="K41" t="s">
        <v>24</v>
      </c>
    </row>
    <row r="42" spans="1:18" x14ac:dyDescent="0.2">
      <c r="A42" t="s">
        <v>136</v>
      </c>
      <c r="B42" t="s">
        <v>137</v>
      </c>
      <c r="C42" t="s">
        <v>142</v>
      </c>
      <c r="D42" t="s">
        <v>21</v>
      </c>
      <c r="E42">
        <v>1803927</v>
      </c>
      <c r="F42" t="s">
        <v>143</v>
      </c>
      <c r="G42" t="s">
        <v>23</v>
      </c>
      <c r="H42" t="s">
        <v>144</v>
      </c>
      <c r="I42" t="s">
        <v>145</v>
      </c>
      <c r="J42">
        <v>1</v>
      </c>
      <c r="K42" t="s">
        <v>24</v>
      </c>
    </row>
    <row r="43" spans="1:18" x14ac:dyDescent="0.2">
      <c r="A43" t="s">
        <v>146</v>
      </c>
      <c r="B43" t="s">
        <v>147</v>
      </c>
      <c r="C43" t="s">
        <v>148</v>
      </c>
      <c r="E43">
        <v>2109074</v>
      </c>
      <c r="F43" t="s">
        <v>149</v>
      </c>
      <c r="G43" t="s">
        <v>23</v>
      </c>
      <c r="I43" t="s">
        <v>24</v>
      </c>
      <c r="J43">
        <v>1</v>
      </c>
      <c r="K43">
        <v>7.95</v>
      </c>
    </row>
    <row r="44" spans="1:18" x14ac:dyDescent="0.2">
      <c r="A44" t="s">
        <v>146</v>
      </c>
      <c r="B44" t="s">
        <v>150</v>
      </c>
      <c r="C44" t="s">
        <v>151</v>
      </c>
      <c r="D44" t="s">
        <v>27</v>
      </c>
      <c r="E44">
        <v>1177475</v>
      </c>
      <c r="F44" t="s">
        <v>152</v>
      </c>
      <c r="G44" t="s">
        <v>29</v>
      </c>
      <c r="I44" t="s">
        <v>24</v>
      </c>
      <c r="J44">
        <v>1</v>
      </c>
      <c r="K44" t="s">
        <v>24</v>
      </c>
    </row>
    <row r="45" spans="1:18" x14ac:dyDescent="0.2">
      <c r="A45" t="s">
        <v>146</v>
      </c>
      <c r="B45" t="s">
        <v>153</v>
      </c>
      <c r="C45" t="s">
        <v>154</v>
      </c>
      <c r="D45" t="s">
        <v>27</v>
      </c>
      <c r="E45">
        <v>1796072</v>
      </c>
      <c r="F45" t="s">
        <v>155</v>
      </c>
      <c r="G45" t="s">
        <v>23</v>
      </c>
      <c r="I45" t="s">
        <v>24</v>
      </c>
      <c r="J45">
        <v>10</v>
      </c>
      <c r="K45" t="s">
        <v>24</v>
      </c>
    </row>
    <row r="46" spans="1:18" x14ac:dyDescent="0.2">
      <c r="A46" t="s">
        <v>146</v>
      </c>
      <c r="B46" t="s">
        <v>153</v>
      </c>
      <c r="C46" t="s">
        <v>156</v>
      </c>
      <c r="D46" t="s">
        <v>27</v>
      </c>
      <c r="E46">
        <v>1796076</v>
      </c>
      <c r="F46" t="s">
        <v>157</v>
      </c>
      <c r="G46" t="s">
        <v>29</v>
      </c>
      <c r="I46" t="s">
        <v>24</v>
      </c>
      <c r="J46">
        <v>12</v>
      </c>
      <c r="K46" t="s">
        <v>24</v>
      </c>
    </row>
    <row r="47" spans="1:18" x14ac:dyDescent="0.2">
      <c r="A47" t="s">
        <v>146</v>
      </c>
      <c r="B47" t="s">
        <v>153</v>
      </c>
      <c r="C47" t="s">
        <v>158</v>
      </c>
      <c r="D47" t="s">
        <v>27</v>
      </c>
      <c r="E47">
        <v>1796078</v>
      </c>
      <c r="F47" t="s">
        <v>159</v>
      </c>
      <c r="G47" t="s">
        <v>29</v>
      </c>
      <c r="I47" t="s">
        <v>24</v>
      </c>
      <c r="J47">
        <v>2</v>
      </c>
      <c r="K47" t="s">
        <v>24</v>
      </c>
    </row>
    <row r="48" spans="1:18" x14ac:dyDescent="0.2">
      <c r="A48" t="s">
        <v>146</v>
      </c>
      <c r="B48" t="s">
        <v>153</v>
      </c>
      <c r="C48" t="s">
        <v>160</v>
      </c>
      <c r="D48" t="s">
        <v>27</v>
      </c>
      <c r="E48">
        <v>1796080</v>
      </c>
      <c r="F48" t="s">
        <v>161</v>
      </c>
      <c r="G48" t="s">
        <v>29</v>
      </c>
      <c r="I48" t="s">
        <v>24</v>
      </c>
      <c r="J48">
        <v>2</v>
      </c>
      <c r="K48" t="s">
        <v>24</v>
      </c>
    </row>
    <row r="49" spans="1:12" x14ac:dyDescent="0.2">
      <c r="A49" t="s">
        <v>146</v>
      </c>
      <c r="B49" t="s">
        <v>153</v>
      </c>
      <c r="C49" t="s">
        <v>162</v>
      </c>
      <c r="D49" t="s">
        <v>27</v>
      </c>
      <c r="E49">
        <v>1949266</v>
      </c>
      <c r="F49" t="s">
        <v>163</v>
      </c>
      <c r="G49" t="s">
        <v>29</v>
      </c>
      <c r="I49" t="s">
        <v>24</v>
      </c>
      <c r="J49">
        <v>12</v>
      </c>
      <c r="K49" t="s">
        <v>24</v>
      </c>
    </row>
    <row r="50" spans="1:12" x14ac:dyDescent="0.2">
      <c r="A50" t="s">
        <v>146</v>
      </c>
      <c r="B50" t="s">
        <v>164</v>
      </c>
      <c r="C50" t="s">
        <v>165</v>
      </c>
      <c r="D50" t="s">
        <v>55</v>
      </c>
      <c r="E50">
        <v>1714851</v>
      </c>
      <c r="F50" t="s">
        <v>166</v>
      </c>
      <c r="G50" t="s">
        <v>29</v>
      </c>
      <c r="I50" t="s">
        <v>167</v>
      </c>
      <c r="J50">
        <v>2</v>
      </c>
      <c r="K50" t="s">
        <v>24</v>
      </c>
    </row>
    <row r="51" spans="1:12" x14ac:dyDescent="0.2">
      <c r="A51" t="s">
        <v>146</v>
      </c>
      <c r="B51" t="s">
        <v>168</v>
      </c>
      <c r="C51" t="s">
        <v>169</v>
      </c>
      <c r="D51" t="s">
        <v>21</v>
      </c>
      <c r="E51">
        <v>2462847</v>
      </c>
      <c r="F51" t="s">
        <v>170</v>
      </c>
      <c r="G51" t="s">
        <v>29</v>
      </c>
      <c r="I51" t="s">
        <v>24</v>
      </c>
      <c r="J51">
        <v>28</v>
      </c>
      <c r="K51" t="s">
        <v>24</v>
      </c>
    </row>
    <row r="52" spans="1:12" x14ac:dyDescent="0.2">
      <c r="A52" t="s">
        <v>146</v>
      </c>
      <c r="B52" t="s">
        <v>171</v>
      </c>
      <c r="C52" t="s">
        <v>172</v>
      </c>
      <c r="D52" t="s">
        <v>49</v>
      </c>
      <c r="E52">
        <v>2534220</v>
      </c>
      <c r="F52" t="s">
        <v>173</v>
      </c>
      <c r="G52" t="s">
        <v>29</v>
      </c>
      <c r="I52" t="s">
        <v>24</v>
      </c>
      <c r="J52">
        <v>2</v>
      </c>
      <c r="K52" t="s">
        <v>24</v>
      </c>
      <c r="L52" t="s">
        <v>174</v>
      </c>
    </row>
    <row r="53" spans="1:12" x14ac:dyDescent="0.2">
      <c r="A53" t="s">
        <v>146</v>
      </c>
      <c r="B53" t="s">
        <v>175</v>
      </c>
      <c r="C53" t="s">
        <v>176</v>
      </c>
      <c r="D53" t="s">
        <v>21</v>
      </c>
      <c r="E53">
        <v>2462853</v>
      </c>
      <c r="F53" t="s">
        <v>177</v>
      </c>
      <c r="G53" t="s">
        <v>29</v>
      </c>
      <c r="I53" t="s">
        <v>24</v>
      </c>
      <c r="J53">
        <v>5</v>
      </c>
      <c r="K53" t="s">
        <v>24</v>
      </c>
    </row>
    <row r="54" spans="1:12" x14ac:dyDescent="0.2">
      <c r="A54" t="s">
        <v>146</v>
      </c>
      <c r="B54" t="s">
        <v>178</v>
      </c>
      <c r="C54" t="s">
        <v>169</v>
      </c>
      <c r="D54" t="s">
        <v>55</v>
      </c>
      <c r="E54">
        <v>2462829</v>
      </c>
      <c r="F54" t="s">
        <v>179</v>
      </c>
      <c r="G54" t="s">
        <v>29</v>
      </c>
      <c r="I54" t="s">
        <v>24</v>
      </c>
      <c r="J54">
        <v>20</v>
      </c>
      <c r="K54" t="s">
        <v>24</v>
      </c>
    </row>
    <row r="55" spans="1:12" x14ac:dyDescent="0.2">
      <c r="A55" t="s">
        <v>146</v>
      </c>
      <c r="B55" t="s">
        <v>178</v>
      </c>
      <c r="C55" t="s">
        <v>176</v>
      </c>
      <c r="D55" t="s">
        <v>55</v>
      </c>
      <c r="E55">
        <v>2462913</v>
      </c>
      <c r="F55" t="s">
        <v>180</v>
      </c>
      <c r="G55" t="s">
        <v>29</v>
      </c>
      <c r="I55" t="s">
        <v>24</v>
      </c>
      <c r="J55">
        <v>1</v>
      </c>
      <c r="K55" t="s">
        <v>24</v>
      </c>
    </row>
    <row r="56" spans="1:12" x14ac:dyDescent="0.2">
      <c r="A56" t="s">
        <v>146</v>
      </c>
      <c r="B56" t="s">
        <v>181</v>
      </c>
      <c r="C56" t="s">
        <v>169</v>
      </c>
      <c r="D56" t="s">
        <v>27</v>
      </c>
      <c r="E56">
        <v>2514385</v>
      </c>
      <c r="F56" t="s">
        <v>182</v>
      </c>
      <c r="G56" t="s">
        <v>29</v>
      </c>
      <c r="I56" t="s">
        <v>24</v>
      </c>
      <c r="J56">
        <v>1</v>
      </c>
      <c r="K56" t="s">
        <v>24</v>
      </c>
      <c r="L56" t="s">
        <v>183</v>
      </c>
    </row>
    <row r="57" spans="1:12" x14ac:dyDescent="0.2">
      <c r="A57" t="s">
        <v>146</v>
      </c>
      <c r="B57" t="s">
        <v>184</v>
      </c>
      <c r="C57" t="s">
        <v>185</v>
      </c>
      <c r="D57" t="s">
        <v>27</v>
      </c>
      <c r="E57">
        <v>2395124</v>
      </c>
      <c r="F57" t="s">
        <v>186</v>
      </c>
      <c r="G57" t="s">
        <v>29</v>
      </c>
      <c r="I57" t="s">
        <v>24</v>
      </c>
      <c r="J57">
        <v>2</v>
      </c>
      <c r="K57" t="s">
        <v>24</v>
      </c>
    </row>
    <row r="58" spans="1:12" x14ac:dyDescent="0.2">
      <c r="A58" t="s">
        <v>146</v>
      </c>
      <c r="B58" t="s">
        <v>187</v>
      </c>
      <c r="C58" t="s">
        <v>169</v>
      </c>
      <c r="D58" t="s">
        <v>27</v>
      </c>
      <c r="E58">
        <v>2462936</v>
      </c>
      <c r="F58" t="s">
        <v>188</v>
      </c>
      <c r="G58" t="s">
        <v>29</v>
      </c>
      <c r="I58" t="s">
        <v>24</v>
      </c>
      <c r="J58">
        <v>50</v>
      </c>
      <c r="K58" t="s">
        <v>24</v>
      </c>
    </row>
    <row r="59" spans="1:12" x14ac:dyDescent="0.2">
      <c r="A59" t="s">
        <v>146</v>
      </c>
      <c r="B59" t="s">
        <v>189</v>
      </c>
      <c r="C59" t="s">
        <v>190</v>
      </c>
      <c r="D59" t="s">
        <v>27</v>
      </c>
      <c r="E59">
        <v>178</v>
      </c>
      <c r="F59" t="s">
        <v>191</v>
      </c>
      <c r="G59" t="s">
        <v>29</v>
      </c>
      <c r="I59" t="s">
        <v>24</v>
      </c>
      <c r="J59">
        <v>9</v>
      </c>
      <c r="K59" t="s">
        <v>24</v>
      </c>
    </row>
    <row r="60" spans="1:12" x14ac:dyDescent="0.2">
      <c r="A60" t="s">
        <v>146</v>
      </c>
      <c r="B60" t="s">
        <v>192</v>
      </c>
      <c r="C60" t="s">
        <v>192</v>
      </c>
      <c r="D60" t="s">
        <v>27</v>
      </c>
      <c r="E60">
        <v>710870</v>
      </c>
      <c r="F60" t="s">
        <v>193</v>
      </c>
      <c r="G60" t="s">
        <v>29</v>
      </c>
      <c r="I60" t="s">
        <v>24</v>
      </c>
      <c r="J60">
        <v>1</v>
      </c>
      <c r="K60" t="s">
        <v>24</v>
      </c>
      <c r="L60" t="s">
        <v>194</v>
      </c>
    </row>
    <row r="61" spans="1:12" x14ac:dyDescent="0.2">
      <c r="A61" t="s">
        <v>146</v>
      </c>
      <c r="B61" t="s">
        <v>195</v>
      </c>
      <c r="C61" t="s">
        <v>195</v>
      </c>
      <c r="D61" t="s">
        <v>27</v>
      </c>
      <c r="E61">
        <v>1207545</v>
      </c>
      <c r="F61" t="s">
        <v>196</v>
      </c>
      <c r="G61" t="s">
        <v>29</v>
      </c>
      <c r="I61" t="s">
        <v>24</v>
      </c>
      <c r="J61">
        <v>8</v>
      </c>
      <c r="K61" t="s">
        <v>24</v>
      </c>
    </row>
    <row r="62" spans="1:12" x14ac:dyDescent="0.2">
      <c r="A62" t="s">
        <v>146</v>
      </c>
      <c r="B62" t="s">
        <v>195</v>
      </c>
      <c r="C62" t="s">
        <v>197</v>
      </c>
      <c r="D62" t="s">
        <v>27</v>
      </c>
      <c r="E62">
        <v>1332400</v>
      </c>
      <c r="F62" t="s">
        <v>198</v>
      </c>
      <c r="G62" t="s">
        <v>29</v>
      </c>
      <c r="I62" t="s">
        <v>24</v>
      </c>
      <c r="J62">
        <v>8</v>
      </c>
      <c r="K62" t="s">
        <v>24</v>
      </c>
    </row>
    <row r="63" spans="1:12" x14ac:dyDescent="0.2">
      <c r="A63" t="s">
        <v>146</v>
      </c>
      <c r="B63" t="s">
        <v>195</v>
      </c>
      <c r="C63" t="s">
        <v>199</v>
      </c>
      <c r="D63" t="s">
        <v>27</v>
      </c>
      <c r="E63">
        <v>1399057</v>
      </c>
      <c r="F63" t="s">
        <v>200</v>
      </c>
      <c r="G63" t="s">
        <v>29</v>
      </c>
      <c r="I63" t="s">
        <v>24</v>
      </c>
      <c r="J63">
        <v>2</v>
      </c>
      <c r="K63" t="s">
        <v>24</v>
      </c>
    </row>
    <row r="64" spans="1:12" x14ac:dyDescent="0.2">
      <c r="A64" t="s">
        <v>146</v>
      </c>
      <c r="B64" t="s">
        <v>201</v>
      </c>
      <c r="C64" t="s">
        <v>202</v>
      </c>
      <c r="D64" t="s">
        <v>27</v>
      </c>
      <c r="E64">
        <v>1249717</v>
      </c>
      <c r="F64" t="s">
        <v>203</v>
      </c>
      <c r="G64" t="s">
        <v>29</v>
      </c>
      <c r="I64" t="s">
        <v>24</v>
      </c>
      <c r="J64">
        <v>2</v>
      </c>
      <c r="K64">
        <v>1.38</v>
      </c>
    </row>
    <row r="65" spans="1:11" x14ac:dyDescent="0.2">
      <c r="A65" t="s">
        <v>146</v>
      </c>
      <c r="B65" t="s">
        <v>201</v>
      </c>
      <c r="C65" t="s">
        <v>204</v>
      </c>
      <c r="D65" t="s">
        <v>27</v>
      </c>
      <c r="E65">
        <v>1249718</v>
      </c>
      <c r="F65" t="s">
        <v>205</v>
      </c>
      <c r="G65" t="s">
        <v>29</v>
      </c>
      <c r="I65" t="s">
        <v>24</v>
      </c>
      <c r="J65">
        <v>11</v>
      </c>
      <c r="K65">
        <v>5.25</v>
      </c>
    </row>
    <row r="66" spans="1:11" x14ac:dyDescent="0.2">
      <c r="A66" t="s">
        <v>146</v>
      </c>
      <c r="B66" t="s">
        <v>201</v>
      </c>
      <c r="C66" t="s">
        <v>206</v>
      </c>
      <c r="D66" t="s">
        <v>27</v>
      </c>
      <c r="E66">
        <v>1258156</v>
      </c>
      <c r="F66" t="s">
        <v>207</v>
      </c>
      <c r="G66" t="s">
        <v>29</v>
      </c>
      <c r="I66" t="s">
        <v>24</v>
      </c>
      <c r="J66">
        <v>2</v>
      </c>
      <c r="K66">
        <v>0.89</v>
      </c>
    </row>
    <row r="67" spans="1:11" x14ac:dyDescent="0.2">
      <c r="A67" t="s">
        <v>146</v>
      </c>
      <c r="B67" t="s">
        <v>201</v>
      </c>
      <c r="C67" t="s">
        <v>208</v>
      </c>
      <c r="D67" t="s">
        <v>27</v>
      </c>
      <c r="E67">
        <v>1261826</v>
      </c>
      <c r="F67" t="s">
        <v>209</v>
      </c>
      <c r="G67" t="s">
        <v>29</v>
      </c>
      <c r="I67" t="s">
        <v>24</v>
      </c>
      <c r="J67">
        <v>1</v>
      </c>
      <c r="K67">
        <v>0.06</v>
      </c>
    </row>
    <row r="68" spans="1:11" x14ac:dyDescent="0.2">
      <c r="A68" t="s">
        <v>146</v>
      </c>
      <c r="B68" t="s">
        <v>201</v>
      </c>
      <c r="C68" t="s">
        <v>210</v>
      </c>
      <c r="E68">
        <v>1283732</v>
      </c>
      <c r="F68" t="s">
        <v>211</v>
      </c>
      <c r="G68" t="s">
        <v>29</v>
      </c>
      <c r="I68" t="s">
        <v>24</v>
      </c>
      <c r="J68">
        <v>2</v>
      </c>
      <c r="K68">
        <v>1.17</v>
      </c>
    </row>
    <row r="69" spans="1:11" x14ac:dyDescent="0.2">
      <c r="A69" t="s">
        <v>146</v>
      </c>
      <c r="B69" t="s">
        <v>201</v>
      </c>
      <c r="C69" t="s">
        <v>212</v>
      </c>
      <c r="E69">
        <v>1692541</v>
      </c>
      <c r="F69" t="s">
        <v>213</v>
      </c>
      <c r="G69" t="s">
        <v>29</v>
      </c>
      <c r="I69" t="s">
        <v>24</v>
      </c>
      <c r="J69">
        <v>2</v>
      </c>
      <c r="K69">
        <v>1.89</v>
      </c>
    </row>
    <row r="70" spans="1:11" x14ac:dyDescent="0.2">
      <c r="A70" t="s">
        <v>146</v>
      </c>
      <c r="B70" t="s">
        <v>214</v>
      </c>
      <c r="C70" t="s">
        <v>215</v>
      </c>
      <c r="D70" t="s">
        <v>27</v>
      </c>
      <c r="E70">
        <v>1402621</v>
      </c>
      <c r="F70" t="s">
        <v>216</v>
      </c>
      <c r="G70" t="s">
        <v>29</v>
      </c>
      <c r="I70" t="s">
        <v>24</v>
      </c>
      <c r="J70">
        <v>1</v>
      </c>
      <c r="K70" t="s">
        <v>24</v>
      </c>
    </row>
    <row r="71" spans="1:11" x14ac:dyDescent="0.2">
      <c r="A71" t="s">
        <v>217</v>
      </c>
      <c r="B71" t="s">
        <v>218</v>
      </c>
      <c r="C71" t="s">
        <v>219</v>
      </c>
      <c r="D71" t="s">
        <v>27</v>
      </c>
      <c r="E71">
        <v>3</v>
      </c>
      <c r="F71" t="s">
        <v>220</v>
      </c>
      <c r="G71" t="s">
        <v>23</v>
      </c>
      <c r="I71" t="s">
        <v>24</v>
      </c>
      <c r="J71">
        <v>20</v>
      </c>
      <c r="K71" t="s">
        <v>24</v>
      </c>
    </row>
    <row r="72" spans="1:11" x14ac:dyDescent="0.2">
      <c r="A72" t="s">
        <v>217</v>
      </c>
      <c r="B72" t="s">
        <v>221</v>
      </c>
      <c r="C72" t="s">
        <v>222</v>
      </c>
      <c r="D72" t="s">
        <v>27</v>
      </c>
      <c r="E72">
        <v>35</v>
      </c>
      <c r="F72" t="s">
        <v>223</v>
      </c>
      <c r="G72" t="s">
        <v>23</v>
      </c>
      <c r="I72" t="s">
        <v>24</v>
      </c>
      <c r="J72">
        <v>6</v>
      </c>
      <c r="K72" t="s">
        <v>24</v>
      </c>
    </row>
    <row r="73" spans="1:11" x14ac:dyDescent="0.2">
      <c r="A73" t="s">
        <v>224</v>
      </c>
      <c r="B73" t="s">
        <v>225</v>
      </c>
      <c r="C73" t="s">
        <v>226</v>
      </c>
      <c r="D73" t="s">
        <v>21</v>
      </c>
      <c r="E73">
        <v>1</v>
      </c>
      <c r="F73" t="s">
        <v>227</v>
      </c>
      <c r="G73" t="s">
        <v>23</v>
      </c>
      <c r="I73" t="s">
        <v>24</v>
      </c>
      <c r="J73">
        <v>3</v>
      </c>
      <c r="K73" t="s">
        <v>24</v>
      </c>
    </row>
    <row r="74" spans="1:11" x14ac:dyDescent="0.2">
      <c r="A74" t="s">
        <v>224</v>
      </c>
      <c r="B74" t="s">
        <v>225</v>
      </c>
      <c r="C74" t="s">
        <v>228</v>
      </c>
      <c r="D74" t="s">
        <v>21</v>
      </c>
      <c r="E74">
        <v>2</v>
      </c>
      <c r="F74" t="s">
        <v>229</v>
      </c>
      <c r="G74" t="s">
        <v>23</v>
      </c>
      <c r="I74" t="s">
        <v>24</v>
      </c>
      <c r="J74">
        <v>1</v>
      </c>
      <c r="K74" t="s">
        <v>24</v>
      </c>
    </row>
    <row r="75" spans="1:11" x14ac:dyDescent="0.2">
      <c r="A75" t="s">
        <v>224</v>
      </c>
      <c r="B75" t="s">
        <v>225</v>
      </c>
      <c r="C75" t="s">
        <v>230</v>
      </c>
      <c r="D75" t="s">
        <v>21</v>
      </c>
      <c r="E75">
        <v>5</v>
      </c>
      <c r="F75" t="s">
        <v>231</v>
      </c>
      <c r="G75" t="s">
        <v>23</v>
      </c>
      <c r="I75" t="s">
        <v>24</v>
      </c>
      <c r="J75">
        <v>3</v>
      </c>
      <c r="K75" t="s">
        <v>24</v>
      </c>
    </row>
    <row r="76" spans="1:11" x14ac:dyDescent="0.2">
      <c r="A76" t="s">
        <v>224</v>
      </c>
      <c r="B76" t="s">
        <v>225</v>
      </c>
      <c r="C76" t="s">
        <v>232</v>
      </c>
      <c r="D76" t="s">
        <v>21</v>
      </c>
      <c r="E76">
        <v>6</v>
      </c>
      <c r="F76" t="s">
        <v>233</v>
      </c>
      <c r="G76" t="s">
        <v>23</v>
      </c>
      <c r="I76" t="s">
        <v>24</v>
      </c>
      <c r="J76">
        <v>1</v>
      </c>
      <c r="K76" t="s">
        <v>24</v>
      </c>
    </row>
    <row r="77" spans="1:11" x14ac:dyDescent="0.2">
      <c r="A77" t="s">
        <v>224</v>
      </c>
      <c r="B77" t="s">
        <v>225</v>
      </c>
      <c r="C77" t="s">
        <v>234</v>
      </c>
      <c r="D77" t="s">
        <v>21</v>
      </c>
      <c r="E77">
        <v>9</v>
      </c>
      <c r="F77" t="s">
        <v>235</v>
      </c>
      <c r="G77" t="s">
        <v>23</v>
      </c>
      <c r="I77" t="s">
        <v>24</v>
      </c>
      <c r="J77">
        <v>2</v>
      </c>
      <c r="K77" t="s">
        <v>24</v>
      </c>
    </row>
    <row r="78" spans="1:11" x14ac:dyDescent="0.2">
      <c r="A78" t="s">
        <v>224</v>
      </c>
      <c r="B78" t="s">
        <v>225</v>
      </c>
      <c r="C78" t="s">
        <v>236</v>
      </c>
      <c r="D78" t="s">
        <v>21</v>
      </c>
      <c r="E78">
        <v>11</v>
      </c>
      <c r="F78" t="s">
        <v>237</v>
      </c>
      <c r="G78" t="s">
        <v>23</v>
      </c>
      <c r="I78" t="s">
        <v>24</v>
      </c>
      <c r="J78">
        <v>1</v>
      </c>
      <c r="K78" t="s">
        <v>24</v>
      </c>
    </row>
    <row r="79" spans="1:11" x14ac:dyDescent="0.2">
      <c r="A79" t="s">
        <v>224</v>
      </c>
      <c r="B79" t="s">
        <v>225</v>
      </c>
      <c r="C79" t="s">
        <v>238</v>
      </c>
      <c r="D79" t="s">
        <v>21</v>
      </c>
      <c r="E79">
        <v>16</v>
      </c>
      <c r="F79" t="s">
        <v>239</v>
      </c>
      <c r="G79" t="s">
        <v>23</v>
      </c>
      <c r="I79" t="s">
        <v>24</v>
      </c>
      <c r="J79">
        <v>1</v>
      </c>
      <c r="K79" t="s">
        <v>24</v>
      </c>
    </row>
    <row r="80" spans="1:11" x14ac:dyDescent="0.2">
      <c r="A80" t="s">
        <v>224</v>
      </c>
      <c r="B80" t="s">
        <v>225</v>
      </c>
      <c r="C80" t="s">
        <v>240</v>
      </c>
      <c r="D80" t="s">
        <v>21</v>
      </c>
      <c r="E80">
        <v>17</v>
      </c>
      <c r="F80" t="s">
        <v>241</v>
      </c>
      <c r="G80" t="s">
        <v>23</v>
      </c>
      <c r="I80" t="s">
        <v>24</v>
      </c>
      <c r="J80">
        <v>1</v>
      </c>
      <c r="K80" t="s">
        <v>24</v>
      </c>
    </row>
    <row r="81" spans="1:11" x14ac:dyDescent="0.2">
      <c r="A81" t="s">
        <v>224</v>
      </c>
      <c r="B81" t="s">
        <v>225</v>
      </c>
      <c r="C81" t="s">
        <v>242</v>
      </c>
      <c r="D81" t="s">
        <v>243</v>
      </c>
      <c r="E81">
        <v>19</v>
      </c>
      <c r="F81" t="s">
        <v>244</v>
      </c>
      <c r="G81" t="s">
        <v>23</v>
      </c>
      <c r="I81" t="s">
        <v>24</v>
      </c>
      <c r="J81">
        <v>1</v>
      </c>
      <c r="K81" t="s">
        <v>24</v>
      </c>
    </row>
    <row r="82" spans="1:11" x14ac:dyDescent="0.2">
      <c r="A82" t="s">
        <v>245</v>
      </c>
      <c r="B82" t="s">
        <v>246</v>
      </c>
      <c r="C82" t="s">
        <v>247</v>
      </c>
      <c r="E82">
        <v>2147086</v>
      </c>
      <c r="F82" t="s">
        <v>248</v>
      </c>
      <c r="I82" t="s">
        <v>24</v>
      </c>
      <c r="J82">
        <v>1</v>
      </c>
      <c r="K82" t="s">
        <v>24</v>
      </c>
    </row>
    <row r="83" spans="1:11" x14ac:dyDescent="0.2">
      <c r="A83" t="s">
        <v>245</v>
      </c>
      <c r="B83" t="s">
        <v>246</v>
      </c>
      <c r="C83" t="s">
        <v>249</v>
      </c>
      <c r="E83">
        <v>2171933</v>
      </c>
      <c r="F83" t="s">
        <v>250</v>
      </c>
      <c r="I83" t="s">
        <v>24</v>
      </c>
      <c r="J83">
        <v>1</v>
      </c>
      <c r="K83" t="s">
        <v>24</v>
      </c>
    </row>
    <row r="84" spans="1:11" x14ac:dyDescent="0.2">
      <c r="A84" t="s">
        <v>251</v>
      </c>
      <c r="B84" t="s">
        <v>252</v>
      </c>
      <c r="C84" t="s">
        <v>253</v>
      </c>
      <c r="D84" t="s">
        <v>55</v>
      </c>
      <c r="E84">
        <v>1</v>
      </c>
      <c r="F84" t="s">
        <v>254</v>
      </c>
      <c r="G84" t="s">
        <v>23</v>
      </c>
      <c r="I84" t="s">
        <v>24</v>
      </c>
      <c r="J84">
        <v>1</v>
      </c>
      <c r="K84" t="s">
        <v>24</v>
      </c>
    </row>
    <row r="85" spans="1:11" x14ac:dyDescent="0.2">
      <c r="A85" t="s">
        <v>255</v>
      </c>
      <c r="B85" t="s">
        <v>256</v>
      </c>
      <c r="C85" t="s">
        <v>257</v>
      </c>
      <c r="D85" t="s">
        <v>27</v>
      </c>
      <c r="E85">
        <v>1151540</v>
      </c>
      <c r="F85" t="s">
        <v>258</v>
      </c>
      <c r="G85" t="s">
        <v>259</v>
      </c>
      <c r="I85" t="s">
        <v>24</v>
      </c>
      <c r="J85">
        <v>15</v>
      </c>
      <c r="K85" t="s">
        <v>24</v>
      </c>
    </row>
    <row r="86" spans="1:11" x14ac:dyDescent="0.2">
      <c r="A86" t="s">
        <v>255</v>
      </c>
      <c r="B86" t="s">
        <v>260</v>
      </c>
      <c r="C86" t="s">
        <v>257</v>
      </c>
      <c r="D86" t="s">
        <v>27</v>
      </c>
      <c r="E86">
        <v>1223024</v>
      </c>
      <c r="F86" t="s">
        <v>261</v>
      </c>
      <c r="G86" t="s">
        <v>29</v>
      </c>
      <c r="I86" t="s">
        <v>24</v>
      </c>
      <c r="J86">
        <v>11</v>
      </c>
      <c r="K86" t="s">
        <v>24</v>
      </c>
    </row>
    <row r="87" spans="1:11" x14ac:dyDescent="0.2">
      <c r="A87" t="s">
        <v>255</v>
      </c>
      <c r="B87" t="s">
        <v>262</v>
      </c>
      <c r="C87" t="s">
        <v>257</v>
      </c>
      <c r="D87" t="s">
        <v>27</v>
      </c>
      <c r="E87">
        <v>1223944</v>
      </c>
      <c r="F87" t="s">
        <v>263</v>
      </c>
      <c r="G87" t="s">
        <v>23</v>
      </c>
      <c r="I87" t="s">
        <v>24</v>
      </c>
      <c r="J87">
        <v>15</v>
      </c>
      <c r="K87" t="s">
        <v>24</v>
      </c>
    </row>
    <row r="88" spans="1:11" x14ac:dyDescent="0.2">
      <c r="A88" t="s">
        <v>255</v>
      </c>
      <c r="B88" t="s">
        <v>264</v>
      </c>
      <c r="C88" t="s">
        <v>257</v>
      </c>
      <c r="D88" t="s">
        <v>55</v>
      </c>
      <c r="E88">
        <v>1684119</v>
      </c>
      <c r="F88" t="s">
        <v>265</v>
      </c>
      <c r="G88" t="s">
        <v>23</v>
      </c>
      <c r="I88" t="s">
        <v>24</v>
      </c>
      <c r="J88">
        <v>13</v>
      </c>
      <c r="K88" t="s">
        <v>24</v>
      </c>
    </row>
    <row r="89" spans="1:11" x14ac:dyDescent="0.2">
      <c r="A89" t="s">
        <v>255</v>
      </c>
      <c r="B89" t="s">
        <v>266</v>
      </c>
      <c r="C89" t="s">
        <v>257</v>
      </c>
      <c r="D89" t="s">
        <v>27</v>
      </c>
      <c r="E89">
        <v>1151535</v>
      </c>
      <c r="F89" t="s">
        <v>267</v>
      </c>
      <c r="G89" t="s">
        <v>259</v>
      </c>
      <c r="I89" t="s">
        <v>24</v>
      </c>
      <c r="J89">
        <v>9</v>
      </c>
      <c r="K89">
        <v>2.1800000000000002</v>
      </c>
    </row>
    <row r="90" spans="1:11" x14ac:dyDescent="0.2">
      <c r="A90" t="s">
        <v>255</v>
      </c>
      <c r="B90" t="s">
        <v>268</v>
      </c>
      <c r="C90" t="s">
        <v>257</v>
      </c>
      <c r="D90" t="s">
        <v>27</v>
      </c>
      <c r="E90">
        <v>1151531</v>
      </c>
      <c r="F90" t="s">
        <v>269</v>
      </c>
      <c r="G90" t="s">
        <v>259</v>
      </c>
      <c r="I90" t="s">
        <v>24</v>
      </c>
      <c r="J90">
        <v>10</v>
      </c>
      <c r="K90" t="s">
        <v>24</v>
      </c>
    </row>
    <row r="91" spans="1:11" x14ac:dyDescent="0.2">
      <c r="A91" t="s">
        <v>270</v>
      </c>
      <c r="B91" t="s">
        <v>271</v>
      </c>
      <c r="C91" t="s">
        <v>272</v>
      </c>
      <c r="E91">
        <v>1150731</v>
      </c>
      <c r="F91" t="s">
        <v>273</v>
      </c>
      <c r="G91" t="s">
        <v>259</v>
      </c>
      <c r="I91" t="s">
        <v>274</v>
      </c>
      <c r="J91">
        <v>35</v>
      </c>
      <c r="K91">
        <v>89.84</v>
      </c>
    </row>
    <row r="92" spans="1:11" x14ac:dyDescent="0.2">
      <c r="A92" t="s">
        <v>270</v>
      </c>
      <c r="B92" t="s">
        <v>271</v>
      </c>
      <c r="C92" t="s">
        <v>275</v>
      </c>
      <c r="E92">
        <v>1211587</v>
      </c>
      <c r="F92" t="s">
        <v>276</v>
      </c>
      <c r="G92" t="s">
        <v>23</v>
      </c>
      <c r="I92" t="s">
        <v>277</v>
      </c>
      <c r="J92">
        <v>16</v>
      </c>
      <c r="K92">
        <v>81.96</v>
      </c>
    </row>
    <row r="93" spans="1:11" x14ac:dyDescent="0.2">
      <c r="A93" t="s">
        <v>270</v>
      </c>
      <c r="B93" t="s">
        <v>271</v>
      </c>
      <c r="C93" t="s">
        <v>278</v>
      </c>
      <c r="E93">
        <v>1211605</v>
      </c>
      <c r="F93" t="s">
        <v>279</v>
      </c>
      <c r="G93" t="s">
        <v>23</v>
      </c>
      <c r="I93" t="s">
        <v>280</v>
      </c>
      <c r="J93">
        <v>25</v>
      </c>
      <c r="K93">
        <v>122.68</v>
      </c>
    </row>
    <row r="94" spans="1:11" x14ac:dyDescent="0.2">
      <c r="A94" t="s">
        <v>270</v>
      </c>
      <c r="B94" t="s">
        <v>271</v>
      </c>
      <c r="C94" t="s">
        <v>281</v>
      </c>
      <c r="E94">
        <v>1485293</v>
      </c>
      <c r="F94" t="s">
        <v>282</v>
      </c>
      <c r="G94" t="s">
        <v>29</v>
      </c>
      <c r="I94" t="s">
        <v>24</v>
      </c>
      <c r="J94">
        <v>2</v>
      </c>
      <c r="K94">
        <v>2.7</v>
      </c>
    </row>
    <row r="95" spans="1:11" x14ac:dyDescent="0.2">
      <c r="A95" t="s">
        <v>270</v>
      </c>
      <c r="B95" t="s">
        <v>271</v>
      </c>
      <c r="C95" t="s">
        <v>283</v>
      </c>
      <c r="E95">
        <v>1609112</v>
      </c>
      <c r="F95" t="s">
        <v>284</v>
      </c>
      <c r="G95" t="s">
        <v>23</v>
      </c>
      <c r="I95" t="s">
        <v>285</v>
      </c>
      <c r="J95">
        <v>17</v>
      </c>
      <c r="K95">
        <v>112.23</v>
      </c>
    </row>
    <row r="96" spans="1:11" x14ac:dyDescent="0.2">
      <c r="A96" t="s">
        <v>286</v>
      </c>
      <c r="B96" t="s">
        <v>287</v>
      </c>
      <c r="C96" t="s">
        <v>287</v>
      </c>
      <c r="D96" t="s">
        <v>27</v>
      </c>
      <c r="E96">
        <v>3</v>
      </c>
      <c r="F96" t="s">
        <v>288</v>
      </c>
      <c r="G96" t="s">
        <v>29</v>
      </c>
      <c r="I96" t="s">
        <v>24</v>
      </c>
      <c r="J96">
        <v>1</v>
      </c>
      <c r="K96" t="s">
        <v>24</v>
      </c>
    </row>
    <row r="97" spans="1:12" x14ac:dyDescent="0.2">
      <c r="A97" t="s">
        <v>286</v>
      </c>
      <c r="B97" t="s">
        <v>289</v>
      </c>
      <c r="C97" t="s">
        <v>289</v>
      </c>
      <c r="D97" t="s">
        <v>27</v>
      </c>
      <c r="E97">
        <v>24</v>
      </c>
      <c r="F97" t="s">
        <v>290</v>
      </c>
      <c r="G97" t="s">
        <v>29</v>
      </c>
      <c r="I97" t="s">
        <v>24</v>
      </c>
      <c r="J97">
        <v>1</v>
      </c>
      <c r="K97" t="s">
        <v>24</v>
      </c>
    </row>
    <row r="98" spans="1:12" x14ac:dyDescent="0.2">
      <c r="A98" t="s">
        <v>286</v>
      </c>
      <c r="B98" t="s">
        <v>291</v>
      </c>
      <c r="C98" t="s">
        <v>291</v>
      </c>
      <c r="D98" t="s">
        <v>27</v>
      </c>
      <c r="E98">
        <v>30</v>
      </c>
      <c r="F98" t="s">
        <v>292</v>
      </c>
      <c r="G98" t="s">
        <v>29</v>
      </c>
      <c r="I98" t="s">
        <v>24</v>
      </c>
      <c r="J98">
        <v>1</v>
      </c>
      <c r="K98" t="s">
        <v>24</v>
      </c>
    </row>
    <row r="99" spans="1:12" x14ac:dyDescent="0.2">
      <c r="A99" t="s">
        <v>286</v>
      </c>
      <c r="B99" t="s">
        <v>293</v>
      </c>
      <c r="C99" t="s">
        <v>293</v>
      </c>
      <c r="D99" t="s">
        <v>27</v>
      </c>
      <c r="E99">
        <v>38</v>
      </c>
      <c r="F99" t="s">
        <v>294</v>
      </c>
      <c r="G99" t="s">
        <v>29</v>
      </c>
      <c r="I99" t="s">
        <v>24</v>
      </c>
      <c r="J99">
        <v>1</v>
      </c>
      <c r="K99" t="s">
        <v>24</v>
      </c>
    </row>
    <row r="100" spans="1:12" x14ac:dyDescent="0.2">
      <c r="A100" t="s">
        <v>286</v>
      </c>
      <c r="B100" t="s">
        <v>295</v>
      </c>
      <c r="C100" t="s">
        <v>295</v>
      </c>
      <c r="D100" t="s">
        <v>27</v>
      </c>
      <c r="E100">
        <v>5</v>
      </c>
      <c r="F100" t="s">
        <v>296</v>
      </c>
      <c r="G100" t="s">
        <v>29</v>
      </c>
      <c r="I100" t="s">
        <v>24</v>
      </c>
      <c r="J100">
        <v>2</v>
      </c>
      <c r="K100" t="s">
        <v>24</v>
      </c>
    </row>
    <row r="101" spans="1:12" x14ac:dyDescent="0.2">
      <c r="A101" t="s">
        <v>286</v>
      </c>
      <c r="B101" t="s">
        <v>297</v>
      </c>
      <c r="C101" t="s">
        <v>297</v>
      </c>
      <c r="D101" t="s">
        <v>27</v>
      </c>
      <c r="E101">
        <v>42</v>
      </c>
      <c r="F101" t="s">
        <v>298</v>
      </c>
      <c r="G101" t="s">
        <v>29</v>
      </c>
      <c r="I101" t="s">
        <v>24</v>
      </c>
      <c r="J101">
        <v>1</v>
      </c>
      <c r="K101" t="s">
        <v>24</v>
      </c>
    </row>
    <row r="102" spans="1:12" x14ac:dyDescent="0.2">
      <c r="A102" t="s">
        <v>286</v>
      </c>
      <c r="B102" t="s">
        <v>299</v>
      </c>
      <c r="C102" t="s">
        <v>299</v>
      </c>
      <c r="D102" t="s">
        <v>27</v>
      </c>
      <c r="E102">
        <v>26</v>
      </c>
      <c r="F102" t="s">
        <v>300</v>
      </c>
      <c r="G102" t="s">
        <v>29</v>
      </c>
      <c r="I102" t="s">
        <v>24</v>
      </c>
      <c r="J102">
        <v>1</v>
      </c>
      <c r="K102" t="s">
        <v>24</v>
      </c>
    </row>
    <row r="103" spans="1:12" x14ac:dyDescent="0.2">
      <c r="A103" t="s">
        <v>286</v>
      </c>
      <c r="B103" t="s">
        <v>301</v>
      </c>
      <c r="C103" t="s">
        <v>302</v>
      </c>
      <c r="D103" t="s">
        <v>27</v>
      </c>
      <c r="E103">
        <v>28</v>
      </c>
      <c r="F103" t="s">
        <v>303</v>
      </c>
      <c r="G103" t="s">
        <v>29</v>
      </c>
      <c r="I103" t="s">
        <v>24</v>
      </c>
      <c r="J103">
        <v>1</v>
      </c>
      <c r="K103" t="s">
        <v>24</v>
      </c>
    </row>
    <row r="104" spans="1:12" x14ac:dyDescent="0.2">
      <c r="A104" t="s">
        <v>286</v>
      </c>
      <c r="B104" t="s">
        <v>304</v>
      </c>
      <c r="C104" t="s">
        <v>304</v>
      </c>
      <c r="D104" t="s">
        <v>27</v>
      </c>
      <c r="E104">
        <v>21</v>
      </c>
      <c r="F104" t="s">
        <v>305</v>
      </c>
      <c r="G104" t="s">
        <v>29</v>
      </c>
      <c r="I104" t="s">
        <v>24</v>
      </c>
      <c r="J104">
        <v>1</v>
      </c>
      <c r="K104" t="s">
        <v>24</v>
      </c>
    </row>
    <row r="105" spans="1:12" x14ac:dyDescent="0.2">
      <c r="A105" t="s">
        <v>286</v>
      </c>
      <c r="B105" t="s">
        <v>306</v>
      </c>
      <c r="C105" t="s">
        <v>307</v>
      </c>
      <c r="D105" t="s">
        <v>27</v>
      </c>
      <c r="E105">
        <v>40</v>
      </c>
      <c r="F105" t="s">
        <v>308</v>
      </c>
      <c r="G105" t="s">
        <v>259</v>
      </c>
      <c r="I105" t="s">
        <v>24</v>
      </c>
      <c r="J105">
        <v>2</v>
      </c>
      <c r="K105" t="s">
        <v>24</v>
      </c>
    </row>
    <row r="106" spans="1:12" x14ac:dyDescent="0.2">
      <c r="A106" t="s">
        <v>286</v>
      </c>
      <c r="B106" t="s">
        <v>309</v>
      </c>
      <c r="C106" t="s">
        <v>309</v>
      </c>
      <c r="D106" t="s">
        <v>27</v>
      </c>
      <c r="E106">
        <v>25</v>
      </c>
      <c r="F106" t="s">
        <v>310</v>
      </c>
      <c r="G106" t="s">
        <v>29</v>
      </c>
      <c r="I106" t="s">
        <v>24</v>
      </c>
      <c r="J106">
        <v>1</v>
      </c>
      <c r="K106" t="s">
        <v>24</v>
      </c>
    </row>
    <row r="107" spans="1:12" x14ac:dyDescent="0.2">
      <c r="A107" t="s">
        <v>286</v>
      </c>
      <c r="B107" t="s">
        <v>311</v>
      </c>
      <c r="C107" t="s">
        <v>311</v>
      </c>
      <c r="D107" t="s">
        <v>27</v>
      </c>
      <c r="E107">
        <v>4</v>
      </c>
      <c r="F107" t="s">
        <v>312</v>
      </c>
      <c r="G107" t="s">
        <v>29</v>
      </c>
      <c r="I107" t="s">
        <v>24</v>
      </c>
      <c r="J107">
        <v>2</v>
      </c>
      <c r="K107" t="s">
        <v>24</v>
      </c>
    </row>
    <row r="108" spans="1:12" x14ac:dyDescent="0.2">
      <c r="A108" t="s">
        <v>286</v>
      </c>
      <c r="B108" t="s">
        <v>313</v>
      </c>
      <c r="C108" t="s">
        <v>314</v>
      </c>
      <c r="D108" t="s">
        <v>27</v>
      </c>
      <c r="E108">
        <v>32</v>
      </c>
      <c r="F108" t="s">
        <v>315</v>
      </c>
      <c r="G108" t="s">
        <v>29</v>
      </c>
      <c r="I108" t="s">
        <v>24</v>
      </c>
      <c r="J108">
        <v>1</v>
      </c>
      <c r="K108" t="s">
        <v>24</v>
      </c>
    </row>
    <row r="109" spans="1:12" x14ac:dyDescent="0.2">
      <c r="A109" t="s">
        <v>286</v>
      </c>
      <c r="B109" t="s">
        <v>316</v>
      </c>
      <c r="C109" t="s">
        <v>316</v>
      </c>
      <c r="D109" t="s">
        <v>27</v>
      </c>
      <c r="E109">
        <v>36</v>
      </c>
      <c r="F109" t="s">
        <v>317</v>
      </c>
      <c r="G109" t="s">
        <v>29</v>
      </c>
      <c r="I109" t="s">
        <v>24</v>
      </c>
      <c r="J109">
        <v>1</v>
      </c>
      <c r="K109" t="s">
        <v>24</v>
      </c>
    </row>
    <row r="110" spans="1:12" x14ac:dyDescent="0.2">
      <c r="A110" t="s">
        <v>318</v>
      </c>
      <c r="B110" t="s">
        <v>319</v>
      </c>
      <c r="C110" t="s">
        <v>320</v>
      </c>
      <c r="E110">
        <v>576271</v>
      </c>
      <c r="F110" t="s">
        <v>321</v>
      </c>
      <c r="G110" t="s">
        <v>23</v>
      </c>
      <c r="I110" t="s">
        <v>24</v>
      </c>
      <c r="J110">
        <v>4</v>
      </c>
      <c r="K110" t="s">
        <v>24</v>
      </c>
    </row>
    <row r="111" spans="1:12" x14ac:dyDescent="0.2">
      <c r="A111" t="s">
        <v>322</v>
      </c>
      <c r="B111" t="s">
        <v>323</v>
      </c>
      <c r="C111" t="s">
        <v>324</v>
      </c>
      <c r="D111" t="s">
        <v>27</v>
      </c>
      <c r="E111">
        <v>572</v>
      </c>
      <c r="F111" t="s">
        <v>325</v>
      </c>
      <c r="G111" t="s">
        <v>29</v>
      </c>
      <c r="I111" t="s">
        <v>326</v>
      </c>
      <c r="J111">
        <v>234</v>
      </c>
      <c r="K111">
        <v>23897.25</v>
      </c>
      <c r="L111" t="s">
        <v>327</v>
      </c>
    </row>
    <row r="112" spans="1:12" x14ac:dyDescent="0.2">
      <c r="A112" t="s">
        <v>322</v>
      </c>
      <c r="B112" t="s">
        <v>328</v>
      </c>
      <c r="C112" t="s">
        <v>329</v>
      </c>
      <c r="D112" t="s">
        <v>27</v>
      </c>
      <c r="E112">
        <v>577</v>
      </c>
      <c r="F112" t="s">
        <v>330</v>
      </c>
      <c r="G112" t="s">
        <v>29</v>
      </c>
      <c r="I112" t="s">
        <v>326</v>
      </c>
      <c r="J112">
        <v>151</v>
      </c>
      <c r="K112">
        <v>15911.62</v>
      </c>
      <c r="L112" t="s">
        <v>331</v>
      </c>
    </row>
    <row r="113" spans="1:12" x14ac:dyDescent="0.2">
      <c r="A113" t="s">
        <v>322</v>
      </c>
      <c r="B113" t="s">
        <v>332</v>
      </c>
      <c r="C113" t="s">
        <v>333</v>
      </c>
      <c r="D113" t="s">
        <v>27</v>
      </c>
      <c r="E113" t="s">
        <v>334</v>
      </c>
      <c r="F113" t="s">
        <v>335</v>
      </c>
      <c r="G113" t="s">
        <v>29</v>
      </c>
      <c r="I113" t="s">
        <v>326</v>
      </c>
      <c r="J113">
        <v>8</v>
      </c>
      <c r="K113">
        <v>817</v>
      </c>
      <c r="L113" t="s">
        <v>336</v>
      </c>
    </row>
    <row r="114" spans="1:12" x14ac:dyDescent="0.2">
      <c r="A114" t="s">
        <v>322</v>
      </c>
      <c r="B114" t="s">
        <v>337</v>
      </c>
      <c r="C114" t="s">
        <v>338</v>
      </c>
      <c r="D114" t="s">
        <v>27</v>
      </c>
      <c r="E114">
        <v>4</v>
      </c>
      <c r="F114" t="s">
        <v>339</v>
      </c>
      <c r="G114" t="s">
        <v>23</v>
      </c>
      <c r="I114" t="s">
        <v>326</v>
      </c>
      <c r="J114">
        <v>30</v>
      </c>
      <c r="K114">
        <v>3161.25</v>
      </c>
      <c r="L114" t="s">
        <v>340</v>
      </c>
    </row>
    <row r="115" spans="1:12" x14ac:dyDescent="0.2">
      <c r="A115" t="s">
        <v>322</v>
      </c>
      <c r="B115" t="s">
        <v>341</v>
      </c>
      <c r="C115" t="s">
        <v>342</v>
      </c>
      <c r="D115" t="s">
        <v>27</v>
      </c>
      <c r="E115">
        <v>5</v>
      </c>
      <c r="F115" t="s">
        <v>343</v>
      </c>
      <c r="G115" t="s">
        <v>23</v>
      </c>
      <c r="I115" t="s">
        <v>326</v>
      </c>
      <c r="J115">
        <v>9</v>
      </c>
      <c r="K115">
        <v>19.45</v>
      </c>
      <c r="L115" t="s">
        <v>344</v>
      </c>
    </row>
    <row r="116" spans="1:12" x14ac:dyDescent="0.2">
      <c r="A116" t="s">
        <v>322</v>
      </c>
      <c r="B116" t="s">
        <v>341</v>
      </c>
      <c r="C116" t="s">
        <v>345</v>
      </c>
      <c r="D116" t="s">
        <v>27</v>
      </c>
      <c r="E116">
        <v>561</v>
      </c>
      <c r="F116" t="s">
        <v>346</v>
      </c>
      <c r="G116" t="s">
        <v>29</v>
      </c>
      <c r="I116" t="s">
        <v>326</v>
      </c>
      <c r="J116">
        <v>269</v>
      </c>
      <c r="K116">
        <v>568.86</v>
      </c>
      <c r="L116" t="s">
        <v>347</v>
      </c>
    </row>
    <row r="117" spans="1:12" x14ac:dyDescent="0.2">
      <c r="A117" t="s">
        <v>322</v>
      </c>
      <c r="B117" t="s">
        <v>341</v>
      </c>
      <c r="C117" t="s">
        <v>348</v>
      </c>
      <c r="D117" t="s">
        <v>27</v>
      </c>
      <c r="E117">
        <v>121</v>
      </c>
      <c r="F117" t="s">
        <v>349</v>
      </c>
      <c r="G117" t="s">
        <v>29</v>
      </c>
      <c r="I117" t="s">
        <v>350</v>
      </c>
      <c r="J117">
        <v>12</v>
      </c>
      <c r="K117">
        <v>56</v>
      </c>
      <c r="L117" t="s">
        <v>351</v>
      </c>
    </row>
    <row r="118" spans="1:12" x14ac:dyDescent="0.2">
      <c r="A118" t="s">
        <v>352</v>
      </c>
      <c r="B118" t="s">
        <v>353</v>
      </c>
      <c r="C118" t="s">
        <v>354</v>
      </c>
      <c r="D118" t="s">
        <v>27</v>
      </c>
      <c r="E118">
        <v>1450825</v>
      </c>
      <c r="F118" t="s">
        <v>355</v>
      </c>
      <c r="G118" t="s">
        <v>140</v>
      </c>
      <c r="I118" t="s">
        <v>356</v>
      </c>
      <c r="J118">
        <v>76</v>
      </c>
      <c r="K118" t="s">
        <v>24</v>
      </c>
    </row>
    <row r="119" spans="1:12" x14ac:dyDescent="0.2">
      <c r="A119" t="s">
        <v>352</v>
      </c>
      <c r="B119" t="s">
        <v>357</v>
      </c>
      <c r="C119" t="s">
        <v>358</v>
      </c>
      <c r="D119" t="s">
        <v>27</v>
      </c>
      <c r="E119">
        <v>1333165</v>
      </c>
      <c r="F119" t="s">
        <v>359</v>
      </c>
      <c r="G119" t="s">
        <v>29</v>
      </c>
      <c r="I119" t="s">
        <v>24</v>
      </c>
      <c r="J119">
        <v>152</v>
      </c>
      <c r="K119" t="s">
        <v>24</v>
      </c>
    </row>
    <row r="120" spans="1:12" x14ac:dyDescent="0.2">
      <c r="A120" t="s">
        <v>352</v>
      </c>
      <c r="B120" t="s">
        <v>360</v>
      </c>
      <c r="C120" t="s">
        <v>361</v>
      </c>
      <c r="D120" t="s">
        <v>27</v>
      </c>
      <c r="E120">
        <v>275404</v>
      </c>
      <c r="F120" t="s">
        <v>362</v>
      </c>
      <c r="G120" t="s">
        <v>29</v>
      </c>
      <c r="I120" t="s">
        <v>24</v>
      </c>
      <c r="J120">
        <v>1</v>
      </c>
      <c r="K120" t="s">
        <v>24</v>
      </c>
    </row>
    <row r="121" spans="1:12" x14ac:dyDescent="0.2">
      <c r="A121" t="s">
        <v>352</v>
      </c>
      <c r="B121" t="s">
        <v>363</v>
      </c>
      <c r="C121" t="s">
        <v>364</v>
      </c>
      <c r="D121" t="s">
        <v>27</v>
      </c>
      <c r="E121">
        <v>316368</v>
      </c>
      <c r="F121" t="s">
        <v>365</v>
      </c>
      <c r="G121" t="s">
        <v>23</v>
      </c>
      <c r="I121" t="s">
        <v>24</v>
      </c>
      <c r="J121">
        <v>1</v>
      </c>
      <c r="K121" t="s">
        <v>24</v>
      </c>
    </row>
    <row r="122" spans="1:12" x14ac:dyDescent="0.2">
      <c r="A122" t="s">
        <v>352</v>
      </c>
      <c r="B122" t="s">
        <v>366</v>
      </c>
      <c r="C122" t="s">
        <v>367</v>
      </c>
      <c r="D122" t="s">
        <v>55</v>
      </c>
      <c r="E122">
        <v>1212378</v>
      </c>
      <c r="F122" t="s">
        <v>368</v>
      </c>
      <c r="G122" t="s">
        <v>23</v>
      </c>
      <c r="I122" t="s">
        <v>24</v>
      </c>
      <c r="J122">
        <v>76</v>
      </c>
      <c r="K122" t="s">
        <v>24</v>
      </c>
    </row>
    <row r="123" spans="1:12" x14ac:dyDescent="0.2">
      <c r="A123" t="s">
        <v>352</v>
      </c>
      <c r="B123" t="s">
        <v>369</v>
      </c>
      <c r="C123" t="s">
        <v>370</v>
      </c>
      <c r="D123" t="s">
        <v>55</v>
      </c>
      <c r="E123">
        <v>1218350</v>
      </c>
      <c r="F123" t="s">
        <v>371</v>
      </c>
      <c r="G123" t="s">
        <v>23</v>
      </c>
      <c r="I123" t="s">
        <v>24</v>
      </c>
      <c r="J123">
        <v>7</v>
      </c>
      <c r="K123" t="s">
        <v>24</v>
      </c>
    </row>
    <row r="124" spans="1:12" x14ac:dyDescent="0.2">
      <c r="A124" t="s">
        <v>352</v>
      </c>
      <c r="B124" t="s">
        <v>372</v>
      </c>
      <c r="C124" t="s">
        <v>373</v>
      </c>
      <c r="D124" t="s">
        <v>27</v>
      </c>
      <c r="E124">
        <v>201439</v>
      </c>
      <c r="F124" t="s">
        <v>374</v>
      </c>
      <c r="G124" t="s">
        <v>29</v>
      </c>
      <c r="I124" t="s">
        <v>24</v>
      </c>
      <c r="J124">
        <v>2</v>
      </c>
      <c r="K124" t="s">
        <v>24</v>
      </c>
    </row>
    <row r="125" spans="1:12" x14ac:dyDescent="0.2">
      <c r="A125" t="s">
        <v>352</v>
      </c>
      <c r="B125" t="s">
        <v>375</v>
      </c>
      <c r="C125" t="s">
        <v>376</v>
      </c>
      <c r="D125" t="s">
        <v>21</v>
      </c>
      <c r="E125">
        <v>2462848</v>
      </c>
      <c r="F125" t="s">
        <v>377</v>
      </c>
      <c r="G125" t="s">
        <v>29</v>
      </c>
      <c r="I125" t="s">
        <v>378</v>
      </c>
      <c r="J125">
        <v>80</v>
      </c>
      <c r="K125" t="s">
        <v>24</v>
      </c>
    </row>
    <row r="126" spans="1:12" x14ac:dyDescent="0.2">
      <c r="A126" t="s">
        <v>352</v>
      </c>
      <c r="B126" t="s">
        <v>375</v>
      </c>
      <c r="C126" t="s">
        <v>379</v>
      </c>
      <c r="D126" t="s">
        <v>21</v>
      </c>
      <c r="E126">
        <v>2462854</v>
      </c>
      <c r="F126" t="s">
        <v>380</v>
      </c>
      <c r="G126" t="s">
        <v>29</v>
      </c>
      <c r="I126" t="s">
        <v>24</v>
      </c>
      <c r="J126">
        <v>5</v>
      </c>
      <c r="K126" t="s">
        <v>24</v>
      </c>
    </row>
    <row r="127" spans="1:12" x14ac:dyDescent="0.2">
      <c r="A127" t="s">
        <v>352</v>
      </c>
      <c r="B127" t="s">
        <v>381</v>
      </c>
      <c r="C127" t="s">
        <v>382</v>
      </c>
      <c r="D127" t="s">
        <v>27</v>
      </c>
      <c r="E127">
        <v>2395125</v>
      </c>
      <c r="F127" t="s">
        <v>383</v>
      </c>
      <c r="G127" t="s">
        <v>29</v>
      </c>
      <c r="I127" t="s">
        <v>24</v>
      </c>
      <c r="J127">
        <v>32</v>
      </c>
      <c r="K127" t="s">
        <v>24</v>
      </c>
    </row>
    <row r="128" spans="1:12" x14ac:dyDescent="0.2">
      <c r="A128" t="s">
        <v>352</v>
      </c>
      <c r="B128" t="s">
        <v>384</v>
      </c>
      <c r="C128" t="s">
        <v>385</v>
      </c>
      <c r="D128" t="s">
        <v>27</v>
      </c>
      <c r="E128">
        <v>2419880</v>
      </c>
      <c r="F128" t="s">
        <v>386</v>
      </c>
      <c r="G128" t="s">
        <v>29</v>
      </c>
      <c r="I128" t="s">
        <v>24</v>
      </c>
      <c r="J128">
        <v>16</v>
      </c>
      <c r="K128" t="s">
        <v>24</v>
      </c>
    </row>
    <row r="129" spans="1:11" x14ac:dyDescent="0.2">
      <c r="A129" t="s">
        <v>352</v>
      </c>
      <c r="B129" t="s">
        <v>387</v>
      </c>
      <c r="C129" t="s">
        <v>388</v>
      </c>
      <c r="D129" t="s">
        <v>27</v>
      </c>
      <c r="E129">
        <v>1357369</v>
      </c>
      <c r="F129" t="s">
        <v>389</v>
      </c>
      <c r="G129" t="s">
        <v>259</v>
      </c>
      <c r="I129" t="s">
        <v>24</v>
      </c>
      <c r="J129">
        <v>4</v>
      </c>
      <c r="K129" t="s">
        <v>24</v>
      </c>
    </row>
    <row r="130" spans="1:11" x14ac:dyDescent="0.2">
      <c r="A130" t="s">
        <v>390</v>
      </c>
      <c r="B130" t="s">
        <v>391</v>
      </c>
      <c r="C130" t="s">
        <v>392</v>
      </c>
      <c r="E130">
        <v>52</v>
      </c>
      <c r="F130" t="s">
        <v>393</v>
      </c>
      <c r="G130" t="s">
        <v>29</v>
      </c>
      <c r="I130" t="s">
        <v>145</v>
      </c>
      <c r="J130">
        <v>1</v>
      </c>
      <c r="K130">
        <v>5</v>
      </c>
    </row>
    <row r="131" spans="1:11" x14ac:dyDescent="0.2">
      <c r="A131" t="s">
        <v>390</v>
      </c>
      <c r="B131" t="s">
        <v>394</v>
      </c>
      <c r="C131" t="s">
        <v>345</v>
      </c>
      <c r="E131">
        <v>1</v>
      </c>
      <c r="F131" t="s">
        <v>395</v>
      </c>
      <c r="G131" t="s">
        <v>29</v>
      </c>
      <c r="I131" t="s">
        <v>326</v>
      </c>
      <c r="J131">
        <v>231</v>
      </c>
      <c r="K131">
        <v>1194.53</v>
      </c>
    </row>
    <row r="132" spans="1:11" x14ac:dyDescent="0.2">
      <c r="A132" t="s">
        <v>390</v>
      </c>
      <c r="B132" t="s">
        <v>394</v>
      </c>
      <c r="C132" t="s">
        <v>342</v>
      </c>
      <c r="E132" t="s">
        <v>396</v>
      </c>
      <c r="F132" t="s">
        <v>397</v>
      </c>
      <c r="G132" t="s">
        <v>29</v>
      </c>
      <c r="I132" t="s">
        <v>326</v>
      </c>
      <c r="J132">
        <v>163</v>
      </c>
      <c r="K132">
        <v>555.52</v>
      </c>
    </row>
    <row r="133" spans="1:11" x14ac:dyDescent="0.2">
      <c r="A133" t="s">
        <v>390</v>
      </c>
      <c r="B133" t="s">
        <v>394</v>
      </c>
      <c r="C133" t="s">
        <v>398</v>
      </c>
      <c r="E133">
        <v>27</v>
      </c>
      <c r="F133" t="s">
        <v>399</v>
      </c>
      <c r="G133" t="s">
        <v>29</v>
      </c>
      <c r="I133" t="s">
        <v>400</v>
      </c>
      <c r="J133">
        <v>5</v>
      </c>
      <c r="K133">
        <v>38.19</v>
      </c>
    </row>
    <row r="134" spans="1:11" x14ac:dyDescent="0.2">
      <c r="A134" t="s">
        <v>390</v>
      </c>
      <c r="B134" t="s">
        <v>394</v>
      </c>
      <c r="C134" t="s">
        <v>348</v>
      </c>
      <c r="E134">
        <v>294</v>
      </c>
      <c r="F134" t="s">
        <v>401</v>
      </c>
      <c r="G134" t="s">
        <v>29</v>
      </c>
      <c r="I134" t="s">
        <v>326</v>
      </c>
      <c r="J134">
        <v>12</v>
      </c>
      <c r="K134">
        <v>40</v>
      </c>
    </row>
    <row r="135" spans="1:11" x14ac:dyDescent="0.2">
      <c r="A135" t="s">
        <v>390</v>
      </c>
      <c r="B135" t="s">
        <v>394</v>
      </c>
      <c r="C135" t="s">
        <v>402</v>
      </c>
      <c r="E135">
        <v>297</v>
      </c>
      <c r="F135" t="s">
        <v>403</v>
      </c>
      <c r="G135" t="s">
        <v>29</v>
      </c>
      <c r="I135" t="s">
        <v>400</v>
      </c>
      <c r="J135">
        <v>1</v>
      </c>
      <c r="K135">
        <v>3.25</v>
      </c>
    </row>
    <row r="136" spans="1:11" x14ac:dyDescent="0.2">
      <c r="A136" t="s">
        <v>390</v>
      </c>
      <c r="B136" t="s">
        <v>394</v>
      </c>
      <c r="C136" t="s">
        <v>404</v>
      </c>
      <c r="E136">
        <v>304</v>
      </c>
      <c r="F136" t="s">
        <v>405</v>
      </c>
      <c r="G136" t="s">
        <v>29</v>
      </c>
      <c r="I136" t="s">
        <v>400</v>
      </c>
      <c r="J136">
        <v>6</v>
      </c>
      <c r="K136">
        <v>21.69</v>
      </c>
    </row>
    <row r="137" spans="1:11" x14ac:dyDescent="0.2">
      <c r="A137" t="s">
        <v>390</v>
      </c>
      <c r="B137" t="s">
        <v>394</v>
      </c>
      <c r="C137" t="s">
        <v>406</v>
      </c>
      <c r="E137">
        <v>314</v>
      </c>
      <c r="F137" t="s">
        <v>407</v>
      </c>
      <c r="G137" t="s">
        <v>29</v>
      </c>
      <c r="I137" t="s">
        <v>408</v>
      </c>
      <c r="J137">
        <v>27</v>
      </c>
      <c r="K137">
        <v>185.35</v>
      </c>
    </row>
    <row r="138" spans="1:11" x14ac:dyDescent="0.2">
      <c r="A138" t="s">
        <v>390</v>
      </c>
      <c r="B138" t="s">
        <v>394</v>
      </c>
      <c r="C138" t="s">
        <v>409</v>
      </c>
      <c r="E138">
        <v>1055</v>
      </c>
      <c r="F138" t="s">
        <v>410</v>
      </c>
      <c r="G138" t="s">
        <v>29</v>
      </c>
      <c r="I138" t="s">
        <v>408</v>
      </c>
      <c r="J138">
        <v>2</v>
      </c>
      <c r="K138">
        <v>17.170000000000002</v>
      </c>
    </row>
    <row r="139" spans="1:11" x14ac:dyDescent="0.2">
      <c r="A139" t="s">
        <v>390</v>
      </c>
      <c r="B139" t="s">
        <v>394</v>
      </c>
      <c r="C139" t="s">
        <v>411</v>
      </c>
      <c r="E139" t="s">
        <v>412</v>
      </c>
      <c r="F139" t="s">
        <v>413</v>
      </c>
      <c r="G139" t="s">
        <v>29</v>
      </c>
      <c r="I139" t="s">
        <v>326</v>
      </c>
      <c r="J139">
        <v>2</v>
      </c>
      <c r="K139">
        <v>3.13</v>
      </c>
    </row>
    <row r="140" spans="1:11" x14ac:dyDescent="0.2">
      <c r="A140" t="s">
        <v>390</v>
      </c>
      <c r="B140" t="s">
        <v>394</v>
      </c>
      <c r="C140" t="s">
        <v>414</v>
      </c>
      <c r="E140">
        <v>817</v>
      </c>
      <c r="F140" t="s">
        <v>415</v>
      </c>
      <c r="G140" t="s">
        <v>29</v>
      </c>
      <c r="I140" t="s">
        <v>416</v>
      </c>
      <c r="J140">
        <v>60</v>
      </c>
      <c r="K140">
        <v>79</v>
      </c>
    </row>
    <row r="141" spans="1:11" x14ac:dyDescent="0.2">
      <c r="A141" t="s">
        <v>390</v>
      </c>
      <c r="B141" t="s">
        <v>394</v>
      </c>
      <c r="C141" t="s">
        <v>417</v>
      </c>
      <c r="E141">
        <v>823</v>
      </c>
      <c r="F141" t="s">
        <v>418</v>
      </c>
      <c r="G141" t="s">
        <v>29</v>
      </c>
      <c r="I141" t="s">
        <v>416</v>
      </c>
      <c r="J141">
        <v>58</v>
      </c>
      <c r="K141">
        <v>85.89</v>
      </c>
    </row>
    <row r="142" spans="1:11" x14ac:dyDescent="0.2">
      <c r="A142" t="s">
        <v>390</v>
      </c>
      <c r="B142" t="s">
        <v>394</v>
      </c>
      <c r="C142" t="s">
        <v>419</v>
      </c>
      <c r="E142">
        <v>2053374</v>
      </c>
      <c r="F142" t="s">
        <v>420</v>
      </c>
      <c r="G142" t="s">
        <v>23</v>
      </c>
      <c r="I142" t="s">
        <v>350</v>
      </c>
      <c r="J142">
        <v>16</v>
      </c>
      <c r="K142">
        <v>61.67</v>
      </c>
    </row>
    <row r="143" spans="1:11" x14ac:dyDescent="0.2">
      <c r="A143" t="s">
        <v>390</v>
      </c>
      <c r="B143" t="s">
        <v>394</v>
      </c>
      <c r="C143" t="s">
        <v>421</v>
      </c>
      <c r="E143">
        <v>2055942</v>
      </c>
      <c r="F143" t="s">
        <v>422</v>
      </c>
      <c r="G143" t="s">
        <v>23</v>
      </c>
      <c r="I143" t="s">
        <v>350</v>
      </c>
      <c r="J143">
        <v>88</v>
      </c>
      <c r="K143">
        <v>333.04</v>
      </c>
    </row>
    <row r="144" spans="1:11" x14ac:dyDescent="0.2">
      <c r="A144" t="s">
        <v>390</v>
      </c>
      <c r="B144" t="s">
        <v>394</v>
      </c>
      <c r="C144" t="s">
        <v>423</v>
      </c>
      <c r="E144">
        <v>1</v>
      </c>
      <c r="F144" t="s">
        <v>424</v>
      </c>
      <c r="G144" t="s">
        <v>259</v>
      </c>
      <c r="I144" t="s">
        <v>408</v>
      </c>
      <c r="J144">
        <v>29</v>
      </c>
      <c r="K144">
        <v>188.58</v>
      </c>
    </row>
    <row r="145" spans="1:11" x14ac:dyDescent="0.2">
      <c r="A145" t="s">
        <v>390</v>
      </c>
      <c r="B145" t="s">
        <v>425</v>
      </c>
      <c r="C145" t="s">
        <v>426</v>
      </c>
      <c r="E145">
        <v>1050</v>
      </c>
      <c r="F145" t="s">
        <v>427</v>
      </c>
      <c r="G145" t="s">
        <v>29</v>
      </c>
      <c r="I145" t="s">
        <v>428</v>
      </c>
      <c r="J145">
        <v>1</v>
      </c>
      <c r="K145">
        <v>16.25</v>
      </c>
    </row>
    <row r="146" spans="1:11" x14ac:dyDescent="0.2">
      <c r="A146" t="s">
        <v>429</v>
      </c>
      <c r="B146" t="s">
        <v>430</v>
      </c>
      <c r="C146" t="s">
        <v>431</v>
      </c>
      <c r="E146">
        <v>640239</v>
      </c>
      <c r="F146" t="s">
        <v>432</v>
      </c>
      <c r="I146" t="s">
        <v>24</v>
      </c>
      <c r="J146">
        <v>4</v>
      </c>
      <c r="K146">
        <v>44.46</v>
      </c>
    </row>
    <row r="147" spans="1:11" x14ac:dyDescent="0.2">
      <c r="A147" t="s">
        <v>429</v>
      </c>
      <c r="B147" t="s">
        <v>430</v>
      </c>
      <c r="C147" t="s">
        <v>433</v>
      </c>
      <c r="E147">
        <v>2162892</v>
      </c>
      <c r="F147" t="s">
        <v>434</v>
      </c>
      <c r="I147" t="s">
        <v>24</v>
      </c>
      <c r="J147">
        <v>16</v>
      </c>
      <c r="K147">
        <v>189.33</v>
      </c>
    </row>
    <row r="148" spans="1:11" x14ac:dyDescent="0.2">
      <c r="A148" t="s">
        <v>429</v>
      </c>
      <c r="B148" t="s">
        <v>430</v>
      </c>
      <c r="C148" t="s">
        <v>435</v>
      </c>
      <c r="E148">
        <v>2162912</v>
      </c>
      <c r="F148" t="s">
        <v>436</v>
      </c>
      <c r="I148" t="s">
        <v>24</v>
      </c>
      <c r="J148">
        <v>2</v>
      </c>
      <c r="K148">
        <v>33.08</v>
      </c>
    </row>
    <row r="149" spans="1:11" x14ac:dyDescent="0.2">
      <c r="A149" t="s">
        <v>429</v>
      </c>
      <c r="B149" t="s">
        <v>430</v>
      </c>
      <c r="C149" t="s">
        <v>437</v>
      </c>
      <c r="E149">
        <v>2162916</v>
      </c>
      <c r="F149" t="s">
        <v>438</v>
      </c>
      <c r="I149" t="s">
        <v>24</v>
      </c>
      <c r="J149">
        <v>4</v>
      </c>
      <c r="K149">
        <v>66.17</v>
      </c>
    </row>
    <row r="150" spans="1:11" x14ac:dyDescent="0.2">
      <c r="A150" t="s">
        <v>429</v>
      </c>
      <c r="B150" t="s">
        <v>430</v>
      </c>
      <c r="C150" t="s">
        <v>439</v>
      </c>
      <c r="E150">
        <v>2162923</v>
      </c>
      <c r="F150" t="s">
        <v>440</v>
      </c>
      <c r="I150" t="s">
        <v>24</v>
      </c>
      <c r="J150">
        <v>24</v>
      </c>
      <c r="K150">
        <v>397</v>
      </c>
    </row>
    <row r="151" spans="1:11" x14ac:dyDescent="0.2">
      <c r="A151" t="s">
        <v>429</v>
      </c>
      <c r="B151" t="s">
        <v>430</v>
      </c>
      <c r="C151" t="s">
        <v>441</v>
      </c>
      <c r="E151">
        <v>2162942</v>
      </c>
      <c r="F151" t="s">
        <v>442</v>
      </c>
      <c r="I151" t="s">
        <v>24</v>
      </c>
      <c r="J151">
        <v>24</v>
      </c>
      <c r="K151">
        <v>397</v>
      </c>
    </row>
    <row r="152" spans="1:11" x14ac:dyDescent="0.2">
      <c r="A152" t="s">
        <v>429</v>
      </c>
      <c r="B152" t="s">
        <v>430</v>
      </c>
      <c r="C152" t="s">
        <v>443</v>
      </c>
      <c r="E152">
        <v>2162975</v>
      </c>
      <c r="F152" t="s">
        <v>444</v>
      </c>
      <c r="I152" t="s">
        <v>24</v>
      </c>
      <c r="J152">
        <v>2</v>
      </c>
      <c r="K152">
        <v>33.08</v>
      </c>
    </row>
    <row r="153" spans="1:11" x14ac:dyDescent="0.2">
      <c r="A153" t="s">
        <v>429</v>
      </c>
      <c r="B153" t="s">
        <v>430</v>
      </c>
      <c r="C153" t="s">
        <v>445</v>
      </c>
      <c r="E153">
        <v>2162980</v>
      </c>
      <c r="F153" t="s">
        <v>446</v>
      </c>
      <c r="I153" t="s">
        <v>24</v>
      </c>
      <c r="J153">
        <v>6</v>
      </c>
      <c r="K153">
        <v>50</v>
      </c>
    </row>
    <row r="154" spans="1:11" x14ac:dyDescent="0.2">
      <c r="A154" t="s">
        <v>429</v>
      </c>
      <c r="B154" t="s">
        <v>430</v>
      </c>
      <c r="C154" t="s">
        <v>447</v>
      </c>
      <c r="E154">
        <v>2162987</v>
      </c>
      <c r="F154" t="s">
        <v>448</v>
      </c>
      <c r="I154" t="s">
        <v>24</v>
      </c>
      <c r="J154">
        <v>2</v>
      </c>
      <c r="K154">
        <v>16.670000000000002</v>
      </c>
    </row>
    <row r="155" spans="1:11" x14ac:dyDescent="0.2">
      <c r="A155" t="s">
        <v>449</v>
      </c>
      <c r="B155" t="s">
        <v>450</v>
      </c>
      <c r="C155" t="s">
        <v>451</v>
      </c>
      <c r="E155">
        <v>1</v>
      </c>
      <c r="F155" t="s">
        <v>452</v>
      </c>
      <c r="G155" t="s">
        <v>29</v>
      </c>
      <c r="H155" t="s">
        <v>141</v>
      </c>
      <c r="I155" t="s">
        <v>167</v>
      </c>
      <c r="J155">
        <v>27</v>
      </c>
      <c r="K155">
        <v>263.68</v>
      </c>
    </row>
    <row r="156" spans="1:11" x14ac:dyDescent="0.2">
      <c r="A156" t="s">
        <v>449</v>
      </c>
      <c r="B156" t="s">
        <v>450</v>
      </c>
      <c r="C156" t="s">
        <v>453</v>
      </c>
      <c r="E156">
        <v>11</v>
      </c>
      <c r="F156" t="s">
        <v>454</v>
      </c>
      <c r="G156" t="s">
        <v>29</v>
      </c>
      <c r="H156" t="s">
        <v>141</v>
      </c>
      <c r="I156" t="s">
        <v>167</v>
      </c>
      <c r="J156">
        <v>27</v>
      </c>
      <c r="K156">
        <v>185.4</v>
      </c>
    </row>
    <row r="157" spans="1:11" x14ac:dyDescent="0.2">
      <c r="A157" t="s">
        <v>449</v>
      </c>
      <c r="B157" t="s">
        <v>450</v>
      </c>
      <c r="C157" t="s">
        <v>455</v>
      </c>
      <c r="E157">
        <v>22</v>
      </c>
      <c r="F157" t="s">
        <v>456</v>
      </c>
      <c r="G157" t="s">
        <v>29</v>
      </c>
      <c r="H157" t="s">
        <v>141</v>
      </c>
      <c r="I157" t="s">
        <v>167</v>
      </c>
      <c r="J157">
        <v>2</v>
      </c>
      <c r="K157">
        <v>17.170000000000002</v>
      </c>
    </row>
    <row r="158" spans="1:11" x14ac:dyDescent="0.2">
      <c r="A158" t="s">
        <v>449</v>
      </c>
      <c r="B158" t="s">
        <v>450</v>
      </c>
      <c r="C158" t="s">
        <v>457</v>
      </c>
      <c r="E158">
        <v>57</v>
      </c>
      <c r="F158" t="s">
        <v>458</v>
      </c>
      <c r="G158" t="s">
        <v>29</v>
      </c>
      <c r="H158" t="s">
        <v>141</v>
      </c>
      <c r="I158" t="s">
        <v>24</v>
      </c>
      <c r="J158">
        <v>115</v>
      </c>
      <c r="K158">
        <v>341.45</v>
      </c>
    </row>
    <row r="159" spans="1:11" x14ac:dyDescent="0.2">
      <c r="A159" t="s">
        <v>449</v>
      </c>
      <c r="B159" t="s">
        <v>450</v>
      </c>
      <c r="C159" t="s">
        <v>459</v>
      </c>
      <c r="E159">
        <v>129</v>
      </c>
      <c r="F159" t="s">
        <v>460</v>
      </c>
      <c r="G159" t="s">
        <v>29</v>
      </c>
      <c r="H159" t="s">
        <v>141</v>
      </c>
      <c r="I159" t="s">
        <v>24</v>
      </c>
      <c r="J159">
        <v>11</v>
      </c>
      <c r="K159">
        <v>43.2</v>
      </c>
    </row>
    <row r="160" spans="1:11" x14ac:dyDescent="0.2">
      <c r="A160" t="s">
        <v>449</v>
      </c>
      <c r="B160" t="s">
        <v>450</v>
      </c>
      <c r="C160" t="s">
        <v>461</v>
      </c>
      <c r="E160">
        <v>2104785</v>
      </c>
      <c r="F160" t="s">
        <v>462</v>
      </c>
      <c r="G160" t="s">
        <v>23</v>
      </c>
      <c r="H160" t="s">
        <v>141</v>
      </c>
      <c r="I160" t="s">
        <v>24</v>
      </c>
      <c r="J160">
        <v>3</v>
      </c>
      <c r="K160">
        <v>5.04</v>
      </c>
    </row>
    <row r="161" spans="1:11" x14ac:dyDescent="0.2">
      <c r="A161" t="s">
        <v>463</v>
      </c>
      <c r="B161" t="s">
        <v>464</v>
      </c>
      <c r="C161">
        <v>3050</v>
      </c>
      <c r="D161" t="s">
        <v>27</v>
      </c>
      <c r="E161">
        <v>1</v>
      </c>
      <c r="F161" t="s">
        <v>465</v>
      </c>
      <c r="G161" t="s">
        <v>29</v>
      </c>
      <c r="I161" t="s">
        <v>24</v>
      </c>
      <c r="J161">
        <v>4</v>
      </c>
      <c r="K161" t="s">
        <v>24</v>
      </c>
    </row>
    <row r="162" spans="1:11" x14ac:dyDescent="0.2">
      <c r="A162" t="s">
        <v>463</v>
      </c>
      <c r="B162" t="s">
        <v>464</v>
      </c>
      <c r="C162">
        <v>2030</v>
      </c>
      <c r="D162" t="s">
        <v>27</v>
      </c>
      <c r="E162">
        <v>5</v>
      </c>
      <c r="F162" t="s">
        <v>466</v>
      </c>
      <c r="G162" t="s">
        <v>29</v>
      </c>
      <c r="I162" t="s">
        <v>24</v>
      </c>
      <c r="J162">
        <v>1</v>
      </c>
      <c r="K162" t="s">
        <v>24</v>
      </c>
    </row>
    <row r="163" spans="1:11" x14ac:dyDescent="0.2">
      <c r="A163" t="s">
        <v>463</v>
      </c>
      <c r="B163" t="s">
        <v>464</v>
      </c>
      <c r="C163">
        <v>6050</v>
      </c>
      <c r="D163" t="s">
        <v>27</v>
      </c>
      <c r="E163">
        <v>6</v>
      </c>
      <c r="F163" t="s">
        <v>467</v>
      </c>
      <c r="G163" t="s">
        <v>29</v>
      </c>
      <c r="I163" t="s">
        <v>24</v>
      </c>
      <c r="J163">
        <v>1</v>
      </c>
      <c r="K163" t="s">
        <v>24</v>
      </c>
    </row>
    <row r="164" spans="1:11" x14ac:dyDescent="0.2">
      <c r="A164" t="s">
        <v>468</v>
      </c>
      <c r="B164" t="s">
        <v>468</v>
      </c>
      <c r="C164" t="s">
        <v>469</v>
      </c>
      <c r="E164">
        <v>1185931</v>
      </c>
      <c r="F164" t="s">
        <v>470</v>
      </c>
      <c r="G164" t="s">
        <v>140</v>
      </c>
      <c r="I164" t="s">
        <v>24</v>
      </c>
      <c r="J164">
        <v>8</v>
      </c>
      <c r="K164">
        <v>24.33</v>
      </c>
    </row>
    <row r="165" spans="1:11" x14ac:dyDescent="0.2">
      <c r="A165" t="s">
        <v>468</v>
      </c>
      <c r="B165" t="s">
        <v>468</v>
      </c>
      <c r="C165" t="s">
        <v>471</v>
      </c>
      <c r="E165">
        <v>1812574</v>
      </c>
      <c r="F165" t="s">
        <v>472</v>
      </c>
      <c r="G165" t="s">
        <v>29</v>
      </c>
      <c r="I165" t="s">
        <v>24</v>
      </c>
      <c r="J165">
        <v>2</v>
      </c>
      <c r="K165">
        <v>7.67</v>
      </c>
    </row>
    <row r="166" spans="1:11" x14ac:dyDescent="0.2">
      <c r="A166" t="s">
        <v>468</v>
      </c>
      <c r="B166" t="s">
        <v>468</v>
      </c>
      <c r="C166" t="s">
        <v>473</v>
      </c>
      <c r="E166">
        <v>1812577</v>
      </c>
      <c r="F166" t="s">
        <v>474</v>
      </c>
      <c r="G166" t="s">
        <v>29</v>
      </c>
      <c r="I166" t="s">
        <v>24</v>
      </c>
      <c r="J166">
        <v>11</v>
      </c>
      <c r="K166">
        <v>69.17</v>
      </c>
    </row>
    <row r="167" spans="1:11" x14ac:dyDescent="0.2">
      <c r="A167" t="s">
        <v>468</v>
      </c>
      <c r="B167" t="s">
        <v>468</v>
      </c>
      <c r="C167" t="s">
        <v>475</v>
      </c>
      <c r="E167">
        <v>1835860</v>
      </c>
      <c r="F167" t="s">
        <v>476</v>
      </c>
      <c r="G167" t="s">
        <v>29</v>
      </c>
      <c r="I167" t="s">
        <v>24</v>
      </c>
      <c r="J167">
        <v>514</v>
      </c>
      <c r="K167">
        <v>1930.16</v>
      </c>
    </row>
    <row r="168" spans="1:11" x14ac:dyDescent="0.2">
      <c r="A168" t="s">
        <v>468</v>
      </c>
      <c r="B168" t="s">
        <v>468</v>
      </c>
      <c r="C168" t="s">
        <v>477</v>
      </c>
      <c r="E168">
        <v>1835964</v>
      </c>
      <c r="F168" t="s">
        <v>478</v>
      </c>
      <c r="G168" t="s">
        <v>29</v>
      </c>
      <c r="I168" t="s">
        <v>24</v>
      </c>
      <c r="J168">
        <v>31</v>
      </c>
      <c r="K168">
        <v>109.44</v>
      </c>
    </row>
    <row r="169" spans="1:11" x14ac:dyDescent="0.2">
      <c r="A169" t="s">
        <v>468</v>
      </c>
      <c r="B169" t="s">
        <v>468</v>
      </c>
      <c r="C169" t="s">
        <v>479</v>
      </c>
      <c r="E169">
        <v>1835970</v>
      </c>
      <c r="F169" t="s">
        <v>480</v>
      </c>
      <c r="G169" t="s">
        <v>29</v>
      </c>
      <c r="I169" t="s">
        <v>24</v>
      </c>
      <c r="J169">
        <v>238</v>
      </c>
      <c r="K169">
        <v>1111.96</v>
      </c>
    </row>
    <row r="170" spans="1:11" x14ac:dyDescent="0.2">
      <c r="A170" t="s">
        <v>468</v>
      </c>
      <c r="B170" t="s">
        <v>468</v>
      </c>
      <c r="C170" t="s">
        <v>481</v>
      </c>
      <c r="E170">
        <v>1844089</v>
      </c>
      <c r="F170" s="1" t="s">
        <v>482</v>
      </c>
      <c r="G170" t="s">
        <v>23</v>
      </c>
      <c r="I170" t="s">
        <v>24</v>
      </c>
      <c r="J170">
        <v>20</v>
      </c>
      <c r="K170">
        <v>159.09</v>
      </c>
    </row>
    <row r="171" spans="1:11" x14ac:dyDescent="0.2">
      <c r="A171" t="s">
        <v>468</v>
      </c>
      <c r="B171" t="s">
        <v>468</v>
      </c>
      <c r="C171" t="s">
        <v>483</v>
      </c>
      <c r="E171">
        <v>1852684</v>
      </c>
      <c r="F171" t="s">
        <v>484</v>
      </c>
      <c r="G171" t="s">
        <v>29</v>
      </c>
      <c r="I171" t="s">
        <v>24</v>
      </c>
      <c r="J171">
        <v>16</v>
      </c>
      <c r="K171">
        <v>103.05</v>
      </c>
    </row>
    <row r="172" spans="1:11" x14ac:dyDescent="0.2">
      <c r="A172" t="s">
        <v>468</v>
      </c>
      <c r="B172" t="s">
        <v>468</v>
      </c>
      <c r="C172" t="s">
        <v>485</v>
      </c>
      <c r="E172">
        <v>1888377</v>
      </c>
      <c r="F172" t="s">
        <v>486</v>
      </c>
      <c r="G172" t="s">
        <v>23</v>
      </c>
      <c r="I172" t="s">
        <v>24</v>
      </c>
      <c r="J172">
        <v>17</v>
      </c>
      <c r="K172">
        <v>87.17</v>
      </c>
    </row>
    <row r="173" spans="1:11" x14ac:dyDescent="0.2">
      <c r="A173" t="s">
        <v>468</v>
      </c>
      <c r="B173" t="s">
        <v>468</v>
      </c>
      <c r="C173" t="s">
        <v>487</v>
      </c>
      <c r="E173">
        <v>2488006</v>
      </c>
      <c r="F173" t="s">
        <v>488</v>
      </c>
      <c r="G173" t="s">
        <v>23</v>
      </c>
      <c r="I173" t="s">
        <v>24</v>
      </c>
      <c r="J173">
        <v>2</v>
      </c>
      <c r="K173">
        <v>2.08</v>
      </c>
    </row>
  </sheetData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ONEPlan BOM</vt:lpstr>
      <vt:lpstr>Summerstone 1320P BOM 2025-08-1</vt:lpstr>
      <vt:lpstr>'ONEPlan BOM'!Print_Area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Garrett Moore</dc:creator>
  <cp:lastModifiedBy>Garrett Moore</cp:lastModifiedBy>
  <dcterms:created xsi:type="dcterms:W3CDTF">2026-05-08T17:40:42Z</dcterms:created>
  <dcterms:modified xsi:type="dcterms:W3CDTF">2026-05-08T17:57:27Z</dcterms:modified>
</cp:coreProperties>
</file>